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1"/>
  <workbookPr/>
  <mc:AlternateContent xmlns:mc="http://schemas.openxmlformats.org/markup-compatibility/2006">
    <mc:Choice Requires="x15">
      <x15ac:absPath xmlns:x15ac="http://schemas.microsoft.com/office/spreadsheetml/2010/11/ac" url="https://studentmahidolac-my.sharepoint.com/personal/aranee_pan_mahidol_ac_th/Documents/Classroom/ABET/Advising form/"/>
    </mc:Choice>
  </mc:AlternateContent>
  <xr:revisionPtr revIDLastSave="387" documentId="6_{0A66ED12-6C34-C045-9463-8731B51A815D}" xr6:coauthVersionLast="47" xr6:coauthVersionMax="47" xr10:uidLastSave="{C28EEF56-2D0A-4D4E-A1B6-60D22431A033}"/>
  <bookViews>
    <workbookView xWindow="0" yWindow="460" windowWidth="25820" windowHeight="12720" firstSheet="1" activeTab="1" xr2:uid="{00000000-000D-0000-FFFF-FFFF00000000}"/>
  </bookViews>
  <sheets>
    <sheet name="Readme" sheetId="22" r:id="rId1"/>
    <sheet name="Grade Record" sheetId="15" r:id="rId2"/>
    <sheet name="Track by Subject" sheetId="16" r:id="rId3"/>
    <sheet name="Pre Req Reference" sheetId="21" r:id="rId4"/>
    <sheet name="1-2023" sheetId="17" r:id="rId5"/>
    <sheet name="2-2023" sheetId="24" r:id="rId6"/>
    <sheet name="1-2024" sheetId="25" r:id="rId7"/>
    <sheet name="2-2024" sheetId="26" r:id="rId8"/>
    <sheet name="1-2025" sheetId="27" r:id="rId9"/>
    <sheet name="2-2025" sheetId="28" r:id="rId1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4" roundtripDataSignature="AMtx7mgXFQVaq7surAEY5pkhVKPBY9FBgg=="/>
    </ext>
  </extLst>
</workbook>
</file>

<file path=xl/calcChain.xml><?xml version="1.0" encoding="utf-8"?>
<calcChain xmlns="http://schemas.openxmlformats.org/spreadsheetml/2006/main">
  <c r="E20" i="16" l="1" a="1"/>
  <c r="E20" i="16"/>
  <c r="E19" i="16" a="1"/>
  <c r="E19" i="16"/>
  <c r="E17" i="16"/>
  <c r="E16" i="16"/>
  <c r="E15" i="16"/>
  <c r="E13" i="16"/>
  <c r="E4" i="16"/>
  <c r="B1" i="17"/>
  <c r="B1" i="24"/>
  <c r="B1" i="25"/>
  <c r="L5" i="15" a="1"/>
  <c r="L5" i="15"/>
  <c r="K5" i="15" a="1"/>
  <c r="K5" i="15"/>
  <c r="H6" i="15" a="1"/>
  <c r="H6" i="15"/>
  <c r="H5" i="15" a="1"/>
  <c r="H5" i="15"/>
  <c r="L73" i="15" a="1"/>
  <c r="L73" i="15" s="1"/>
  <c r="L74" i="15" s="1" a="1"/>
  <c r="L74" i="15" s="1"/>
  <c r="L75" i="15" s="1" a="1"/>
  <c r="L75" i="15" s="1"/>
  <c r="K73" i="15" a="1"/>
  <c r="K73" i="15" s="1"/>
  <c r="K74" i="15" s="1" a="1"/>
  <c r="K74" i="15" s="1"/>
  <c r="K75" i="15" s="1" a="1"/>
  <c r="K75" i="15" s="1"/>
  <c r="L72" i="15" a="1"/>
  <c r="L72" i="15" s="1"/>
  <c r="K72" i="15" a="1"/>
  <c r="K72" i="15" s="1"/>
  <c r="L69" i="15" a="1"/>
  <c r="L69" i="15" s="1"/>
  <c r="L70" i="15" s="1" a="1"/>
  <c r="L70" i="15" s="1"/>
  <c r="K69" i="15" a="1"/>
  <c r="K69" i="15" s="1"/>
  <c r="K70" i="15" s="1" a="1"/>
  <c r="K70" i="15" s="1"/>
  <c r="L68" i="15" a="1"/>
  <c r="L68" i="15" s="1"/>
  <c r="K68" i="15" a="1"/>
  <c r="K68" i="15" s="1"/>
  <c r="L66" i="15" a="1"/>
  <c r="L66" i="15" s="1"/>
  <c r="K66" i="15" a="1"/>
  <c r="K66" i="15" s="1"/>
  <c r="L64" i="15" a="1"/>
  <c r="L64" i="15" s="1"/>
  <c r="K64" i="15" a="1"/>
  <c r="K64" i="15" s="1"/>
  <c r="L63" i="15" a="1"/>
  <c r="L63" i="15" s="1"/>
  <c r="K63" i="15" a="1"/>
  <c r="K63" i="15" s="1"/>
  <c r="L61" i="15" a="1"/>
  <c r="L61" i="15" s="1"/>
  <c r="L62" i="15" s="1" a="1"/>
  <c r="L62" i="15" s="1"/>
  <c r="K61" i="15" a="1"/>
  <c r="K61" i="15" s="1"/>
  <c r="K62" i="15" s="1" a="1"/>
  <c r="K62" i="15" s="1"/>
  <c r="L59" i="15" a="1"/>
  <c r="L59" i="15" s="1"/>
  <c r="K59" i="15" a="1"/>
  <c r="K59" i="15" s="1"/>
  <c r="L58" i="15" a="1"/>
  <c r="L58" i="15" s="1"/>
  <c r="K58" i="15" a="1"/>
  <c r="K58" i="15" s="1"/>
  <c r="L57" i="15" a="1"/>
  <c r="L57" i="15" s="1"/>
  <c r="K57" i="15" a="1"/>
  <c r="K57" i="15" s="1"/>
  <c r="L56" i="15" a="1"/>
  <c r="L56" i="15" s="1"/>
  <c r="K56" i="15" a="1"/>
  <c r="K56" i="15" s="1"/>
  <c r="L55" i="15" a="1"/>
  <c r="L55" i="15" s="1"/>
  <c r="K55" i="15" a="1"/>
  <c r="K55" i="15" s="1"/>
  <c r="L54" i="15" a="1"/>
  <c r="L54" i="15" s="1"/>
  <c r="K54" i="15" a="1"/>
  <c r="K54" i="15" s="1"/>
  <c r="L53" i="15" a="1"/>
  <c r="L53" i="15" s="1"/>
  <c r="K53" i="15" a="1"/>
  <c r="K53" i="15" s="1"/>
  <c r="L52" i="15" a="1"/>
  <c r="L52" i="15" s="1"/>
  <c r="K52" i="15" a="1"/>
  <c r="K52" i="15" s="1"/>
  <c r="L50" i="15" a="1"/>
  <c r="L50" i="15" s="1"/>
  <c r="K50" i="15" a="1"/>
  <c r="K50" i="15" s="1"/>
  <c r="L49" i="15" a="1"/>
  <c r="L49" i="15" s="1"/>
  <c r="K49" i="15" a="1"/>
  <c r="K49" i="15" s="1"/>
  <c r="L48" i="15" a="1"/>
  <c r="L48" i="15" s="1"/>
  <c r="K48" i="15" a="1"/>
  <c r="K48" i="15" s="1"/>
  <c r="L47" i="15" a="1"/>
  <c r="L47" i="15" s="1"/>
  <c r="K47" i="15" a="1"/>
  <c r="K47" i="15" s="1"/>
  <c r="L46" i="15" a="1"/>
  <c r="L46" i="15" s="1"/>
  <c r="K46" i="15" a="1"/>
  <c r="K46" i="15" s="1"/>
  <c r="L45" i="15" a="1"/>
  <c r="L45" i="15" s="1"/>
  <c r="K45" i="15" a="1"/>
  <c r="K45" i="15" s="1"/>
  <c r="L44" i="15" a="1"/>
  <c r="L44" i="15" s="1"/>
  <c r="K44" i="15" a="1"/>
  <c r="K44" i="15" s="1"/>
  <c r="H75" i="15" a="1"/>
  <c r="H75" i="15" s="1"/>
  <c r="H74" i="15" a="1"/>
  <c r="H74" i="15" s="1"/>
  <c r="H73" i="15" a="1"/>
  <c r="H73" i="15" s="1"/>
  <c r="H72" i="15" a="1"/>
  <c r="H72" i="15" s="1"/>
  <c r="H71" i="15" a="1"/>
  <c r="H71" i="15" s="1"/>
  <c r="H70" i="15" a="1"/>
  <c r="H70" i="15" s="1"/>
  <c r="H69" i="15" a="1"/>
  <c r="H69" i="15" s="1"/>
  <c r="H64" i="15" a="1"/>
  <c r="H64" i="15" s="1"/>
  <c r="F68" i="15" a="1"/>
  <c r="F68" i="15" s="1"/>
  <c r="G66" i="15" a="1"/>
  <c r="G66" i="15" s="1"/>
  <c r="G63" i="15" a="1"/>
  <c r="G63" i="15" s="1"/>
  <c r="G62" i="15" a="1"/>
  <c r="G62" i="15" s="1"/>
  <c r="G61" i="15" a="1"/>
  <c r="G61" i="15" s="1"/>
  <c r="G59" i="15" a="1"/>
  <c r="G59" i="15" s="1"/>
  <c r="G58" i="15" a="1"/>
  <c r="G58" i="15" s="1"/>
  <c r="G57" i="15" a="1"/>
  <c r="G57" i="15" s="1"/>
  <c r="G56" i="15" a="1"/>
  <c r="G56" i="15" s="1"/>
  <c r="G55" i="15" a="1"/>
  <c r="G55" i="15" s="1"/>
  <c r="G54" i="15" a="1"/>
  <c r="G54" i="15" s="1"/>
  <c r="G53" i="15" a="1"/>
  <c r="G53" i="15" s="1"/>
  <c r="G52" i="15" a="1"/>
  <c r="G52" i="15" s="1"/>
  <c r="H47" i="15" a="1"/>
  <c r="H47" i="15" s="1"/>
  <c r="G50" i="15" a="1"/>
  <c r="G50" i="15" s="1"/>
  <c r="G49" i="15" a="1"/>
  <c r="G49" i="15" s="1"/>
  <c r="G48" i="15" a="1"/>
  <c r="G48" i="15" s="1"/>
  <c r="G46" i="15" a="1"/>
  <c r="G46" i="15" s="1"/>
  <c r="G45" i="15" a="1"/>
  <c r="G45" i="15" s="1"/>
  <c r="G44" i="15" a="1"/>
  <c r="G44" i="15" s="1"/>
  <c r="G42" i="15" a="1"/>
  <c r="G42" i="15" s="1"/>
  <c r="G41" i="15" a="1"/>
  <c r="G41" i="15" s="1"/>
  <c r="G40" i="15" a="1"/>
  <c r="G40" i="15" s="1"/>
  <c r="G39" i="15" a="1"/>
  <c r="G39" i="15" s="1"/>
  <c r="G38" i="15" a="1"/>
  <c r="G38" i="15" s="1"/>
  <c r="G37" i="15" a="1"/>
  <c r="G37" i="15" s="1"/>
  <c r="G36" i="15" a="1"/>
  <c r="G36" i="15" s="1"/>
  <c r="G35" i="15" a="1"/>
  <c r="G35" i="15" s="1"/>
  <c r="G34" i="15" a="1"/>
  <c r="G34" i="15" s="1"/>
  <c r="G33" i="15" a="1"/>
  <c r="G33" i="15" s="1"/>
  <c r="G32" i="15" a="1"/>
  <c r="G32" i="15" s="1"/>
  <c r="G31" i="15" a="1"/>
  <c r="G31" i="15" s="1"/>
  <c r="G30" i="15" a="1"/>
  <c r="G30" i="15" s="1"/>
  <c r="G28" i="15" a="1"/>
  <c r="G28" i="15" s="1"/>
  <c r="G27" i="15" a="1"/>
  <c r="G27" i="15" s="1"/>
  <c r="F29" i="15" a="1"/>
  <c r="F29" i="15" s="1"/>
  <c r="F26" i="15" a="1"/>
  <c r="F26" i="15" s="1"/>
  <c r="G25" i="15" a="1"/>
  <c r="G25" i="15" s="1"/>
  <c r="G24" i="15" a="1"/>
  <c r="G24" i="15" s="1"/>
  <c r="F23" i="15" a="1"/>
  <c r="F23" i="15"/>
  <c r="F21" i="15" a="1"/>
  <c r="F21" i="15" s="1"/>
  <c r="F22" i="15" s="1" a="1"/>
  <c r="F22" i="15" s="1"/>
  <c r="G19" i="15" a="1"/>
  <c r="G19" i="15" s="1"/>
  <c r="F18" i="15" a="1"/>
  <c r="F18" i="15" s="1"/>
  <c r="F17" i="15" a="1"/>
  <c r="F17" i="15" s="1"/>
  <c r="F16" i="15" a="1"/>
  <c r="F16" i="15" s="1"/>
  <c r="F15" i="15" a="1"/>
  <c r="F15" i="15" s="1"/>
  <c r="F16" i="16" s="1"/>
  <c r="H14" i="15" a="1"/>
  <c r="H14" i="15" s="1"/>
  <c r="H13" i="15" a="1"/>
  <c r="H13" i="15" s="1"/>
  <c r="H12" i="15" a="1"/>
  <c r="H12" i="15" s="1"/>
  <c r="G11" i="15" a="1"/>
  <c r="G11" i="15" s="1"/>
  <c r="H10" i="15" a="1"/>
  <c r="H10" i="15" s="1"/>
  <c r="F9" i="15" a="1"/>
  <c r="F9" i="15" s="1"/>
  <c r="F8" i="15" a="1"/>
  <c r="F8" i="15" s="1"/>
  <c r="F7" i="15" a="1"/>
  <c r="F7" i="15" s="1"/>
  <c r="F17" i="16" s="1"/>
  <c r="G20" i="15" a="1"/>
  <c r="G20" i="15" s="1"/>
  <c r="L42" i="15" a="1"/>
  <c r="L42" i="15" s="1"/>
  <c r="K42" i="15" a="1"/>
  <c r="K42" i="15" s="1"/>
  <c r="L41" i="15" a="1"/>
  <c r="L41" i="15" s="1"/>
  <c r="K41" i="15" a="1"/>
  <c r="K41" i="15" s="1"/>
  <c r="L40" i="15" a="1"/>
  <c r="L40" i="15" s="1"/>
  <c r="K40" i="15" a="1"/>
  <c r="K40" i="15" s="1"/>
  <c r="L39" i="15" a="1"/>
  <c r="L39" i="15" s="1"/>
  <c r="K39" i="15" a="1"/>
  <c r="K39" i="15" s="1"/>
  <c r="L38" i="15" a="1"/>
  <c r="L38" i="15" s="1"/>
  <c r="K38" i="15" a="1"/>
  <c r="K38" i="15" s="1"/>
  <c r="L37" i="15" a="1"/>
  <c r="L37" i="15" s="1"/>
  <c r="K37" i="15" a="1"/>
  <c r="K37" i="15" s="1"/>
  <c r="L36" i="15" a="1"/>
  <c r="L36" i="15" s="1"/>
  <c r="K36" i="15" a="1"/>
  <c r="K36" i="15" s="1"/>
  <c r="L35" i="15" a="1"/>
  <c r="L35" i="15" s="1"/>
  <c r="K35" i="15" a="1"/>
  <c r="K35" i="15" s="1"/>
  <c r="L34" i="15" a="1"/>
  <c r="L34" i="15" s="1"/>
  <c r="K34" i="15" a="1"/>
  <c r="K34" i="15" s="1"/>
  <c r="L33" i="15" a="1"/>
  <c r="L33" i="15" s="1"/>
  <c r="K33" i="15" a="1"/>
  <c r="K33" i="15" s="1"/>
  <c r="L32" i="15" a="1"/>
  <c r="L32" i="15" s="1"/>
  <c r="K32" i="15" a="1"/>
  <c r="K32" i="15" s="1"/>
  <c r="L31" i="15" a="1"/>
  <c r="L31" i="15" s="1"/>
  <c r="K31" i="15" a="1"/>
  <c r="K31" i="15" s="1"/>
  <c r="L30" i="15" a="1"/>
  <c r="L30" i="15" s="1"/>
  <c r="K30" i="15" a="1"/>
  <c r="K30" i="15" s="1"/>
  <c r="L29" i="15" a="1"/>
  <c r="L29" i="15" s="1"/>
  <c r="K29" i="15" a="1"/>
  <c r="K29" i="15" s="1"/>
  <c r="L28" i="15" a="1"/>
  <c r="L28" i="15" s="1"/>
  <c r="K28" i="15" a="1"/>
  <c r="K28" i="15" s="1"/>
  <c r="L27" i="15" a="1"/>
  <c r="L27" i="15" s="1"/>
  <c r="K27" i="15" a="1"/>
  <c r="K27" i="15" s="1"/>
  <c r="L26" i="15" a="1"/>
  <c r="L26" i="15" s="1"/>
  <c r="K26" i="15" a="1"/>
  <c r="K26" i="15" s="1"/>
  <c r="L25" i="15" a="1"/>
  <c r="L25" i="15" s="1"/>
  <c r="K25" i="15" a="1"/>
  <c r="K25" i="15" s="1"/>
  <c r="L24" i="15" a="1"/>
  <c r="L24" i="15" s="1"/>
  <c r="K24" i="15" a="1"/>
  <c r="K24" i="15" s="1"/>
  <c r="L22" i="15" a="1"/>
  <c r="L22" i="15" s="1"/>
  <c r="K22" i="15" a="1"/>
  <c r="K22" i="15" s="1"/>
  <c r="L21" i="15" a="1"/>
  <c r="L21" i="15" s="1"/>
  <c r="K21" i="15" a="1"/>
  <c r="K21" i="15" s="1"/>
  <c r="L20" i="15" a="1"/>
  <c r="L20" i="15" s="1"/>
  <c r="K20" i="15" a="1"/>
  <c r="K20" i="15" s="1"/>
  <c r="L19" i="15" a="1"/>
  <c r="L19" i="15" s="1"/>
  <c r="K19" i="15" a="1"/>
  <c r="K19" i="15" s="1"/>
  <c r="L18" i="15" a="1"/>
  <c r="L18" i="15" s="1"/>
  <c r="K18" i="15" a="1"/>
  <c r="K18" i="15" s="1"/>
  <c r="L17" i="15" a="1"/>
  <c r="L17" i="15" s="1"/>
  <c r="K17" i="15" a="1"/>
  <c r="K17" i="15" s="1"/>
  <c r="L16" i="15" a="1"/>
  <c r="L16" i="15" s="1"/>
  <c r="K16" i="15" a="1"/>
  <c r="K16" i="15" s="1"/>
  <c r="L15" i="15" a="1"/>
  <c r="L15" i="15" s="1"/>
  <c r="K15" i="15" a="1"/>
  <c r="K15" i="15" s="1"/>
  <c r="L14" i="15" a="1"/>
  <c r="L14" i="15" s="1"/>
  <c r="K14" i="15" a="1"/>
  <c r="K14" i="15" s="1"/>
  <c r="L13" i="15" a="1"/>
  <c r="L13" i="15" s="1"/>
  <c r="K13" i="15" a="1"/>
  <c r="K13" i="15" s="1"/>
  <c r="L12" i="15" a="1"/>
  <c r="L12" i="15" s="1"/>
  <c r="K12" i="15" a="1"/>
  <c r="K12" i="15" s="1"/>
  <c r="L11" i="15" a="1"/>
  <c r="L11" i="15" s="1"/>
  <c r="K11" i="15" a="1"/>
  <c r="K11" i="15" s="1"/>
  <c r="L10" i="15" a="1"/>
  <c r="L10" i="15" s="1"/>
  <c r="K10" i="15" a="1"/>
  <c r="K10" i="15" s="1"/>
  <c r="L9" i="15" a="1"/>
  <c r="L9" i="15" s="1"/>
  <c r="K9" i="15" a="1"/>
  <c r="K9" i="15" s="1"/>
  <c r="L8" i="15" a="1"/>
  <c r="L8" i="15" s="1"/>
  <c r="K8" i="15" a="1"/>
  <c r="K8" i="15" s="1"/>
  <c r="L7" i="15" a="1"/>
  <c r="L7" i="15" s="1"/>
  <c r="K7" i="15" a="1"/>
  <c r="K7" i="15" s="1"/>
  <c r="L6" i="15" a="1"/>
  <c r="L6" i="15" s="1"/>
  <c r="K6" i="15" a="1"/>
  <c r="K6" i="15" s="1"/>
  <c r="L23" i="15" a="1"/>
  <c r="L23" i="15" s="1"/>
  <c r="K23" i="15" a="1"/>
  <c r="K23" i="15" s="1"/>
  <c r="A4" i="17" a="1"/>
  <c r="A4" i="17"/>
  <c r="A17" i="28"/>
  <c r="B4" i="28" a="1"/>
  <c r="B4" i="28"/>
  <c r="B14" i="28"/>
  <c r="A4" i="28" a="1"/>
  <c r="A4" i="28"/>
  <c r="B1" i="28"/>
  <c r="A1" i="28"/>
  <c r="A17" i="27"/>
  <c r="B4" i="27" a="1"/>
  <c r="B4" i="27"/>
  <c r="B14" i="27"/>
  <c r="A4" i="27" a="1"/>
  <c r="A4" i="27"/>
  <c r="B1" i="27"/>
  <c r="A1" i="27"/>
  <c r="A1" i="26"/>
  <c r="A17" i="26"/>
  <c r="B4" i="26" a="1"/>
  <c r="B4" i="26"/>
  <c r="B14" i="26"/>
  <c r="A4" i="26" a="1"/>
  <c r="A4" i="26"/>
  <c r="B1" i="26"/>
  <c r="A17" i="25"/>
  <c r="A17" i="24"/>
  <c r="A17" i="17"/>
  <c r="B4" i="25" a="1"/>
  <c r="B4" i="25"/>
  <c r="B14" i="25"/>
  <c r="A4" i="25" a="1"/>
  <c r="A4" i="25"/>
  <c r="A1" i="25"/>
  <c r="B4" i="24" a="1"/>
  <c r="B4" i="24"/>
  <c r="B14" i="24"/>
  <c r="A4" i="24" a="1"/>
  <c r="A4" i="24"/>
  <c r="A1" i="24"/>
  <c r="B4" i="17" a="1"/>
  <c r="B4" i="17"/>
  <c r="B14" i="17"/>
  <c r="A1" i="17"/>
  <c r="F5" i="16"/>
  <c r="G5" i="16"/>
  <c r="E5" i="16"/>
  <c r="F6" i="16"/>
  <c r="G6" i="16"/>
  <c r="F7" i="16"/>
  <c r="G7" i="16"/>
  <c r="F8" i="16"/>
  <c r="G8" i="16"/>
  <c r="F9" i="16"/>
  <c r="G9" i="16"/>
  <c r="F10" i="16"/>
  <c r="G10" i="16"/>
  <c r="F11" i="16"/>
  <c r="G11" i="16"/>
  <c r="F12" i="16"/>
  <c r="G12" i="16"/>
  <c r="F21" i="16"/>
  <c r="G21" i="16"/>
  <c r="F22" i="16"/>
  <c r="G22" i="16"/>
  <c r="F23" i="16"/>
  <c r="G23" i="16"/>
  <c r="F24" i="16"/>
  <c r="G24" i="16"/>
  <c r="E6" i="16"/>
  <c r="E7" i="16"/>
  <c r="E8" i="16"/>
  <c r="E9" i="16"/>
  <c r="E10" i="16"/>
  <c r="E11" i="16"/>
  <c r="E12" i="16"/>
  <c r="E21" i="16"/>
  <c r="E22" i="16"/>
  <c r="E23" i="16"/>
  <c r="E24" i="16"/>
  <c r="H76" i="15"/>
  <c r="H78" i="15"/>
  <c r="J77" i="15"/>
  <c r="E26" i="16"/>
  <c r="F13" i="16" l="1"/>
  <c r="G13" i="16" s="1"/>
  <c r="F20" i="16" a="1"/>
  <c r="F20" i="16" s="1"/>
  <c r="F19" i="16" a="1"/>
  <c r="F19" i="16" s="1"/>
  <c r="G19" i="16" s="1"/>
  <c r="F15" i="16"/>
  <c r="G15" i="16" s="1"/>
  <c r="G16" i="16"/>
  <c r="G17" i="16"/>
  <c r="L71" i="15" a="1"/>
  <c r="L71" i="15" s="1"/>
  <c r="F4" i="16"/>
  <c r="G4" i="16" s="1"/>
  <c r="F76" i="15"/>
  <c r="F78" i="15" s="1"/>
  <c r="K71" i="15" l="1" a="1"/>
  <c r="K71" i="15" s="1"/>
  <c r="L76" i="15" s="1"/>
  <c r="G76" i="15"/>
  <c r="G78" i="15" l="1"/>
  <c r="J76" i="15"/>
  <c r="J78" i="15" s="1"/>
  <c r="G20" i="16"/>
  <c r="G26" i="16" s="1"/>
  <c r="F26" i="16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<sst xmlns="http://schemas.openxmlformats.org/spreadsheetml/2006/main" count="181" uniqueCount="149">
  <si>
    <r>
      <rPr>
        <b/>
        <sz val="16"/>
        <color rgb="FF000000"/>
        <rFont val="TH SarabunPSK"/>
        <family val="2"/>
      </rPr>
      <t xml:space="preserve">      </t>
    </r>
    <r>
      <rPr>
        <b/>
        <u/>
        <sz val="16"/>
        <color rgb="FF000000"/>
        <rFont val="TH SarabunPSK"/>
        <family val="2"/>
      </rPr>
      <t>วิธีการกรอกไฟล์</t>
    </r>
  </si>
  <si>
    <t xml:space="preserve"> - กรอกข้อมูลที่ Grade Record เท่านั้น อย่าปรับเปลี่ยน sheet อื่นโดยเด็ดขาด</t>
  </si>
  <si>
    <t xml:space="preserve"> - ให้ใส่รหัส นศ ในช่อง  A2 ชื่อ-นามสกุล ภาษาอังกฤษใน B2 ชื่อ-นามสกุล อาจารย์ที่ปรึกษา ใน C2</t>
  </si>
  <si>
    <t xml:space="preserve"> - เมื่อเลือกสาขาแล้วให้นำมาใส่ในช่อง D2: กรอก A = สาขาไฟฟ้ากำลัง B = ไฟฟ้าสื่อสาร </t>
  </si>
  <si>
    <t xml:space="preserve"> - ก่อนการลงทะเบียนให้ นศ กรอก Column E: Registered จำนวนหน่วยกิตในวิชาที่ต้องการลงทะเบียน และ Column I: Term taken เทอมที่ต้องการลง (ในรูปแบบ 1-2024) </t>
  </si>
  <si>
    <r>
      <rPr>
        <sz val="16"/>
        <color rgb="FF000000"/>
        <rFont val="TH SarabunPSK"/>
      </rPr>
      <t xml:space="preserve"> - หากต้องการลงรายวิชาซ้ำ ให้ทำการ copy row ของวิชานั้น มาวางแทรกอีกครั้งหนึ่ง</t>
    </r>
    <r>
      <rPr>
        <u/>
        <sz val="16"/>
        <color rgb="FF000000"/>
        <rFont val="TH SarabunPSK"/>
      </rPr>
      <t>ใต้ row เดิม</t>
    </r>
    <r>
      <rPr>
        <sz val="16"/>
        <color rgb="FF000000"/>
        <rFont val="TH SarabunPSK"/>
      </rPr>
      <t xml:space="preserve"> แล้วกรอกเทอมที่ลงใหม่ใน Column I</t>
    </r>
  </si>
  <si>
    <t xml:space="preserve"> - รายวิชาเลือกให้ใส่ไว้ล่างสุดของตาราง 1 row ต่อ 1 วิชา (เพิ่ม row ได้ตามต้องการ) </t>
  </si>
  <si>
    <t xml:space="preserve"> - หากชื่อวิชายังไม่ถูกระบุ ให้พิมพ์ไว้หลัง TAKEN ให้เรียบร้อย</t>
  </si>
  <si>
    <t xml:space="preserve"> - เมื่อได้เกรดในแต่ละเทอม ให้ นศ นำมากรอกใน Column J เพื่อทำการคำนวณเกรดเฉลี่ยสะสม</t>
  </si>
  <si>
    <t xml:space="preserve"> - อย่าใส่เกรด x หรือ  xxx ในเทอมที่กำลังเรียน ให้เว้นว่างไว้ </t>
  </si>
  <si>
    <t>ID</t>
  </si>
  <si>
    <t xml:space="preserve">Student Name: </t>
  </si>
  <si>
    <t>Advisor</t>
  </si>
  <si>
    <t xml:space="preserve">Plan of Study : </t>
  </si>
  <si>
    <t>6513xxx</t>
  </si>
  <si>
    <t>Alice Wonderland</t>
  </si>
  <si>
    <t>Assoc. Prof. Ittiphong Leevongwat</t>
  </si>
  <si>
    <t>Not Declared</t>
  </si>
  <si>
    <t>Term</t>
  </si>
  <si>
    <t>Course (Dept., No., Title)</t>
  </si>
  <si>
    <t>Credits</t>
  </si>
  <si>
    <t>Registered</t>
  </si>
  <si>
    <t>Credit Earned</t>
  </si>
  <si>
    <t>Term Taken
(term-AY)</t>
  </si>
  <si>
    <t>Grade Received</t>
  </si>
  <si>
    <t>Grade Points</t>
  </si>
  <si>
    <t>Credits for GPAX</t>
  </si>
  <si>
    <t>Math/Sci.</t>
  </si>
  <si>
    <r>
      <t>Engr.</t>
    </r>
    <r>
      <rPr>
        <b/>
        <i/>
        <sz val="8.5"/>
        <color rgb="FF0000FF"/>
        <rFont val="Times New Roman"/>
        <family val="1"/>
      </rPr>
      <t xml:space="preserve"> </t>
    </r>
  </si>
  <si>
    <t>Gen. Ed.</t>
  </si>
  <si>
    <t>Freshman Term 1</t>
  </si>
  <si>
    <t>MUGE 100 General Education for Human Development I</t>
  </si>
  <si>
    <t xml:space="preserve">LAEN 103–105 English Level 1-3                     TAKEN: LaLa123 </t>
  </si>
  <si>
    <t>SCMA 115 Calculus</t>
  </si>
  <si>
    <t>SCPY 110 Physics Laboratory I</t>
  </si>
  <si>
    <t>SCPY 151 General Physics I</t>
  </si>
  <si>
    <t>EGCO 111 Computer Programming</t>
  </si>
  <si>
    <t>EGME 102  Engineering Drawing</t>
  </si>
  <si>
    <t xml:space="preserve">Freshman Term 2 </t>
  </si>
  <si>
    <t>MUGE 100 General Education for Human Development II</t>
  </si>
  <si>
    <t xml:space="preserve">LAEN 104–106  English Level 2-4                    TAKEN: </t>
  </si>
  <si>
    <t>LATH 100 Art of Using Thai Language in Communication</t>
  </si>
  <si>
    <t>SCCH 115 General Chemistry 
  (Former: SCCH 113 General Chemistry)</t>
  </si>
  <si>
    <t>SCCH 118 Chemistry Laboratory</t>
  </si>
  <si>
    <t>SCMA 165 Ordinary Differential Equations</t>
  </si>
  <si>
    <t>SCPY 152 General Physics II</t>
  </si>
  <si>
    <t>EGIE 101 Basic Engineering Practice</t>
  </si>
  <si>
    <t>EGIE 103 Engineering Materials</t>
  </si>
  <si>
    <t>SCPY 120 Physics Laboratory II</t>
  </si>
  <si>
    <t xml:space="preserve">Sophomore Term 1 </t>
  </si>
  <si>
    <t>EGEE 204 Statistics Probability and Random Variables 
  (Former: EGEE 200 Probability and Random Variables)</t>
  </si>
  <si>
    <t>EGEE 202 Mathematics for Electrical Engineering I 
  (Former: EGID 200 Engineering Mathematics)</t>
  </si>
  <si>
    <t>EGEE 213 Electric Circuit Analysis</t>
  </si>
  <si>
    <t>EGEE 214 Electric Circuit Analysis Laboratory</t>
  </si>
  <si>
    <t>EGEE 244 Physics of Electronic Devices</t>
  </si>
  <si>
    <t>EGME 220 Engineering Mechanics</t>
  </si>
  <si>
    <t>EGEE 101 Introduction to Electrical Engineering</t>
  </si>
  <si>
    <t xml:space="preserve">Sophomore Term 2 </t>
  </si>
  <si>
    <t>EGEE 203 Electrical Engineering Mathematics II
  (Former: EGEE 201 Electrical Engineering Mathematics)</t>
  </si>
  <si>
    <t>EGEE 210 Software Applications for Electrical Engineers
  (Former: EGEE 211 Computer Aided Design for Electrical Engineers)</t>
  </si>
  <si>
    <t>EGEE 240 Engineering Electronics</t>
  </si>
  <si>
    <t>EGEE 241 Engineering Electronics Laboratory</t>
  </si>
  <si>
    <t>EGEE 250 Electromechanical Energy Conversion</t>
  </si>
  <si>
    <t>EGEE 280 Digital Circuit and Logic Design</t>
  </si>
  <si>
    <t>EGEE 281 Digital Circuit and Logic Design Laboratory</t>
  </si>
  <si>
    <t>EGEE 261 Electrical Measurement and Instrumentation
  (Former: EGEE 361 Electrical Measurement and Instrumentation)</t>
  </si>
  <si>
    <t>Junior Term 1</t>
  </si>
  <si>
    <t>EGEE 310 Software Applications for Electrical Engineers II</t>
  </si>
  <si>
    <t xml:space="preserve">EGEE 340 Electronic Circuit Design            </t>
  </si>
  <si>
    <t>EGEE 341 Electronic Circuit Design Laboratory</t>
  </si>
  <si>
    <t>EGEE 353 Engineering Electromagnetics</t>
  </si>
  <si>
    <t>EGEE 360 Signals and Systems</t>
  </si>
  <si>
    <t>EGEE 380 Microprocessor</t>
  </si>
  <si>
    <t>Plan A: Power Engineering</t>
  </si>
  <si>
    <t>Plan B: Comm. Engineering</t>
  </si>
  <si>
    <t xml:space="preserve">EGEE 350 Elec. Power Sys. Analysis         </t>
  </si>
  <si>
    <t>EGEE 320 Principle of Communication</t>
  </si>
  <si>
    <t>EGEE 351 Electrical Machines</t>
  </si>
  <si>
    <t>EGEE 321 Comm. Netwrk &amp; Trans. Line</t>
  </si>
  <si>
    <t>EGEE 355 Electrical Machines Lab</t>
  </si>
  <si>
    <t xml:space="preserve">EGEE 324 Telecommunication Lab I </t>
  </si>
  <si>
    <t>Junior Term 2</t>
  </si>
  <si>
    <t>EGID 300 Philosophy, Ethics and Law for Engineers</t>
  </si>
  <si>
    <t>EGEE 330 Control System</t>
  </si>
  <si>
    <t>EGEE 332 Control System and Instrumentation Laboratory
  (Former: EGEE 331 Control System Laboratory)</t>
  </si>
  <si>
    <t>EGEE 390 Project Topics in Electrical Engineering</t>
  </si>
  <si>
    <t>EGEE 322 Digital Communication</t>
  </si>
  <si>
    <t xml:space="preserve">EGEE 342 Power Electronics </t>
  </si>
  <si>
    <t>EGEE 325 Optical Communication</t>
  </si>
  <si>
    <t>EGEE 352 Electrical System Design</t>
  </si>
  <si>
    <t>EGEE 362 Digital Signal Processing</t>
  </si>
  <si>
    <t>EGEE 354 Electrical Power Laboratory</t>
  </si>
  <si>
    <t>EGEE 327 Telecommunication Lab II</t>
  </si>
  <si>
    <t>EGEE 357 Electrical Engineering Safety
  (Former: EGEE 356 High-Volt. Eng.)</t>
  </si>
  <si>
    <t>EGEE 323 Data Comm. and Netwrk
  (Former: EGEE 420 Data Com. &amp; Ntwrk)</t>
  </si>
  <si>
    <t>Junior 
Term 3</t>
  </si>
  <si>
    <t>EGEE 399 Electrical Engineering Training</t>
  </si>
  <si>
    <t>Senior
Term 1</t>
  </si>
  <si>
    <r>
      <rPr>
        <b/>
        <sz val="8.5"/>
        <color rgb="FF00B0F0"/>
        <rFont val="Times New Roman"/>
        <family val="1"/>
      </rPr>
      <t>EGEE XXX Electrical Engineering Elective</t>
    </r>
    <r>
      <rPr>
        <sz val="8.5"/>
        <color rgb="FF00B0F0"/>
        <rFont val="Times New Roman"/>
        <family val="1"/>
      </rPr>
      <t xml:space="preserve">  </t>
    </r>
    <r>
      <rPr>
        <b/>
        <sz val="8.5"/>
        <color rgb="FF0000FF"/>
        <rFont val="Times New Roman"/>
        <family val="1"/>
      </rPr>
      <t xml:space="preserve">TAKEN: </t>
    </r>
  </si>
  <si>
    <t>EGEE 492 Project in Electrical Engineering I
  (Former: EGEE 495 Project Topics in Electrical Engineering)</t>
  </si>
  <si>
    <t>EGEE 452 Elec. Power Plant &amp; Substation</t>
  </si>
  <si>
    <t>EGEE 422 Antenna Engineering</t>
  </si>
  <si>
    <t>Senior 
Term 2</t>
  </si>
  <si>
    <t>EGEE 493 Project in Electrical Engineering II 
  (Former: EGEE 496 Project in Electrical Engineering)</t>
  </si>
  <si>
    <t>EGEE 102 Introduction to Technology and Innovation Management
  (Former: Humanity or Social Studies (SHSS or SHHU or SPGE or MSID course)</t>
  </si>
  <si>
    <t>EGEE 458 Elec.Pwr Sys. Protection &amp; Relay</t>
  </si>
  <si>
    <t>EGEE 427 Microwave Engineering</t>
  </si>
  <si>
    <t xml:space="preserve">SCID 101 Integrated Science        TAKEN: 
  (or EGID xxx or any SCID xxx from Science Faculty, or ENGE xxx) </t>
  </si>
  <si>
    <t xml:space="preserve">SHSS/SHHU/SHSH Social Studies/Humanities; TAKEN: </t>
  </si>
  <si>
    <t>General Education Elective:  Languages            TAKEN: LAFR101</t>
  </si>
  <si>
    <t xml:space="preserve">Free Elective      TAKEN: </t>
  </si>
  <si>
    <t>CREDIT HOURS EARNED (Semester hours)</t>
  </si>
  <si>
    <t>TOTAL</t>
  </si>
  <si>
    <t>GPAX</t>
  </si>
  <si>
    <t>GRADUATION REQUIREMENTS (Semester hours)</t>
  </si>
  <si>
    <t>REMAINING CREDIT HOURS TO GRADUATION</t>
  </si>
  <si>
    <t>DO NOT MODIFY BEYOND THIS POINT!  Tracked numbers below are calculated based on the input entered in the above table by students.</t>
  </si>
  <si>
    <t>TRACKER BY SUBJECT AREA</t>
  </si>
  <si>
    <t>Earned</t>
  </si>
  <si>
    <t>Remaining</t>
  </si>
  <si>
    <t>Gen Ed (Univ) สังคม/มนุษยศาสตร์ - MUGE</t>
  </si>
  <si>
    <t>Gen Ed (Univ) สังคม/มนุษยศาสตร์ - SHSS,SHHU</t>
  </si>
  <si>
    <t>Gen Ed (Dept) สังคม/มนุษยศาสตร์ - EGID 300 Ethics</t>
  </si>
  <si>
    <t>Gen Ed (Dept) สังคม/มนุษยศาสตร์ - EGEE 102 Innovation Mngmnt</t>
  </si>
  <si>
    <t>Gen Ed (Univ) ภาษา - Thai LATH 100</t>
  </si>
  <si>
    <t>Gen Ed (Univ) ภาษา - English LAEN103 or 105 then LAEN104 or 106</t>
  </si>
  <si>
    <t>Gen Ed (Dept) ภาษา - Any Language (EGID290/490  or LAxx)</t>
  </si>
  <si>
    <t>Gen Ed (Dept) วิทย์/คณิต - EGCO 111 Programming</t>
  </si>
  <si>
    <t>Gen Ed (Dept) วิทย์/คณิต - SCID, SCMA</t>
  </si>
  <si>
    <t>Gen Ed (Dept) วิทย์/คณิต - EGEE 204 Stats</t>
  </si>
  <si>
    <t>Basic Math/Science - Physics (SCPY 151, 110, 152, 120)</t>
  </si>
  <si>
    <t>Basic Math/Science - Chemistry (SCCH 115, 118)</t>
  </si>
  <si>
    <t>Basic Math/Science - Maths (SCMA 115 Calculus, SCMA 165 Diff Eq)</t>
  </si>
  <si>
    <t>Basic Engineering (EGIE 101, EGME 102, EGIE 103)</t>
  </si>
  <si>
    <t>EGEE Required - EGEE 101,202,203,210,213,214, 240,241,244,250,261,280,281, 310,330,332,340,341,353,360,380,390,492,493; &amp; EGME 220 (*EGEE 320 accounted below)</t>
  </si>
  <si>
    <t>EGEE Power/Communications plus EGEE 320</t>
  </si>
  <si>
    <t>EGEE Elective</t>
  </si>
  <si>
    <t>Free Elective (Any undergrad course at Mahidol)</t>
  </si>
  <si>
    <t>Practical Training - EGEE 399</t>
  </si>
  <si>
    <t>A. Power Engineering</t>
  </si>
  <si>
    <t>B. Communications Engineering</t>
  </si>
  <si>
    <t>1-2023</t>
  </si>
  <si>
    <t>Course</t>
  </si>
  <si>
    <t>Total credit register</t>
  </si>
  <si>
    <t>2-2023</t>
  </si>
  <si>
    <t>1-2024</t>
  </si>
  <si>
    <t>2-2024</t>
  </si>
  <si>
    <t>1-2025</t>
  </si>
  <si>
    <t>2-2025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</si>
</sst>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1"/>
      <color theme="1"/>
      <name val="Arial"/>
    </font>
    <font>
      <b/>
      <sz val="8.5"/>
      <color theme="1"/>
      <name val="Times New Roman"/>
      <family val="1"/>
    </font>
    <font>
      <sz val="8.5"/>
      <color theme="1"/>
      <name val="Times New Roman"/>
      <family val="1"/>
    </font>
    <font>
      <b/>
      <i/>
      <sz val="8.5"/>
      <color theme="1"/>
      <name val="Times New Roman"/>
      <family val="1"/>
    </font>
    <font>
      <sz val="8.5"/>
      <name val="Times New Roman"/>
      <family val="1"/>
    </font>
    <font>
      <b/>
      <sz val="8.5"/>
      <name val="Times New Roman"/>
      <family val="1"/>
    </font>
    <font>
      <b/>
      <sz val="8.5"/>
      <color rgb="FFFF0000"/>
      <name val="Times New Roman"/>
      <family val="1"/>
    </font>
    <font>
      <b/>
      <sz val="8.5"/>
      <color rgb="FF00B050"/>
      <name val="Times New Roman"/>
      <family val="1"/>
    </font>
    <font>
      <sz val="8.5"/>
      <color rgb="FF00B0F0"/>
      <name val="Times New Roman"/>
      <family val="1"/>
    </font>
    <font>
      <b/>
      <sz val="10"/>
      <color theme="0"/>
      <name val="Times New Roman"/>
      <family val="1"/>
    </font>
    <font>
      <b/>
      <sz val="8.5"/>
      <color rgb="FF008000"/>
      <name val="Times New Roman"/>
      <family val="1"/>
    </font>
    <font>
      <b/>
      <sz val="8.5"/>
      <color rgb="FF0000FF"/>
      <name val="Times New Roman"/>
      <family val="1"/>
    </font>
    <font>
      <sz val="8.5"/>
      <color rgb="FF0000FF"/>
      <name val="Times New Roman"/>
      <family val="1"/>
    </font>
    <font>
      <b/>
      <i/>
      <sz val="8.5"/>
      <color rgb="FF0000FF"/>
      <name val="Times New Roman"/>
      <family val="1"/>
    </font>
    <font>
      <b/>
      <i/>
      <sz val="8.5"/>
      <color theme="0"/>
      <name val="Times New Roman"/>
      <family val="1"/>
    </font>
    <font>
      <b/>
      <i/>
      <sz val="8.5"/>
      <name val="Times New Roman"/>
      <family val="1"/>
    </font>
    <font>
      <b/>
      <i/>
      <sz val="8.5"/>
      <color rgb="FF008000"/>
      <name val="Times New Roman"/>
      <family val="1"/>
    </font>
    <font>
      <b/>
      <sz val="8.5"/>
      <color rgb="FF00B0F0"/>
      <name val="Times New Roman"/>
      <family val="1"/>
    </font>
    <font>
      <sz val="8.5"/>
      <color rgb="FF008000"/>
      <name val="Times New Roman"/>
      <family val="1"/>
    </font>
    <font>
      <sz val="8"/>
      <name val="Arial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6"/>
      <color rgb="FF000000"/>
      <name val="TH SarabunPSK"/>
      <family val="2"/>
    </font>
    <font>
      <b/>
      <u/>
      <sz val="16"/>
      <color rgb="FF000000"/>
      <name val="TH SarabunPSK"/>
      <family val="2"/>
    </font>
    <font>
      <sz val="16"/>
      <color rgb="FF000000"/>
      <name val="TH SarabunPSK"/>
    </font>
    <font>
      <u/>
      <sz val="16"/>
      <color rgb="FF000000"/>
      <name val="TH SarabunPSK"/>
    </font>
    <font>
      <b/>
      <sz val="10"/>
      <color theme="1"/>
      <name val="Calibri"/>
      <family val="2"/>
      <charset val="1"/>
    </font>
  </fonts>
  <fills count="13">
    <fill>
      <patternFill patternType="none"/>
    </fill>
    <fill>
      <patternFill patternType="gray125"/>
    </fill>
    <fill>
      <patternFill patternType="solid">
        <fgColor theme="2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34998626667073579"/>
        <bgColor rgb="FF7F7F7F"/>
      </patternFill>
    </fill>
    <fill>
      <patternFill patternType="solid">
        <fgColor theme="6" tint="-0.249977111117893"/>
        <bgColor indexed="64"/>
      </patternFill>
    </fill>
  </fills>
  <borders count="2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rgb="FF000000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000000"/>
      </left>
      <right style="thin">
        <color rgb="FF000000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000000"/>
      </left>
      <right/>
      <top style="thin">
        <color theme="0" tint="-0.14996795556505021"/>
      </top>
      <bottom/>
      <diagonal/>
    </border>
    <border>
      <left/>
      <right style="thin">
        <color rgb="FF000000"/>
      </right>
      <top style="thin">
        <color theme="0" tint="-0.14996795556505021"/>
      </top>
      <bottom/>
      <diagonal/>
    </border>
    <border>
      <left style="thin">
        <color rgb="FF000000"/>
      </left>
      <right/>
      <top/>
      <bottom style="thin">
        <color theme="0" tint="-0.14996795556505021"/>
      </bottom>
      <diagonal/>
    </border>
    <border>
      <left/>
      <right style="thin">
        <color rgb="FF000000"/>
      </right>
      <top/>
      <bottom style="thin">
        <color theme="0" tint="-0.14996795556505021"/>
      </bottom>
      <diagonal/>
    </border>
    <border>
      <left style="thin">
        <color rgb="FF505050"/>
      </left>
      <right/>
      <top/>
      <bottom/>
      <diagonal/>
    </border>
    <border>
      <left/>
      <right style="thin">
        <color rgb="FF505050"/>
      </right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1">
    <xf numFmtId="0" fontId="0" fillId="0" borderId="0"/>
  </cellStyleXfs>
  <cellXfs count="218">
    <xf numFmtId="0" fontId="0" fillId="0" borderId="0" xfId="0"/>
    <xf numFmtId="0" fontId="2" fillId="0" borderId="0" xfId="0" applyFont="1"/>
    <xf numFmtId="0" fontId="2" fillId="0" borderId="12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wrapText="1"/>
    </xf>
    <xf numFmtId="0" fontId="2" fillId="2" borderId="0" xfId="0" applyFont="1" applyFill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5" xfId="0" applyFont="1" applyBorder="1"/>
    <xf numFmtId="0" fontId="1" fillId="0" borderId="0" xfId="0" applyFont="1"/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2" borderId="14" xfId="0" applyFont="1" applyFill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0" fontId="2" fillId="9" borderId="0" xfId="0" applyFont="1" applyFill="1" applyAlignment="1">
      <alignment horizontal="center" vertical="center"/>
    </xf>
    <xf numFmtId="0" fontId="2" fillId="9" borderId="0" xfId="0" applyFont="1" applyFill="1" applyAlignment="1">
      <alignment vertical="center"/>
    </xf>
    <xf numFmtId="0" fontId="2" fillId="9" borderId="0" xfId="0" applyFont="1" applyFill="1" applyAlignment="1">
      <alignment horizontal="left" vertical="center"/>
    </xf>
    <xf numFmtId="0" fontId="2" fillId="8" borderId="0" xfId="0" applyFont="1" applyFill="1" applyAlignment="1">
      <alignment horizontal="left" vertical="center"/>
    </xf>
    <xf numFmtId="0" fontId="11" fillId="3" borderId="3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1" fillId="10" borderId="9" xfId="0" applyFont="1" applyFill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/>
    </xf>
    <xf numFmtId="0" fontId="10" fillId="5" borderId="20" xfId="0" applyFont="1" applyFill="1" applyBorder="1" applyAlignment="1">
      <alignment horizontal="center" vertical="center"/>
    </xf>
    <xf numFmtId="0" fontId="11" fillId="10" borderId="19" xfId="0" applyFont="1" applyFill="1" applyBorder="1" applyAlignment="1">
      <alignment horizontal="center" vertical="center" wrapText="1"/>
    </xf>
    <xf numFmtId="0" fontId="10" fillId="3" borderId="20" xfId="0" applyFont="1" applyFill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1" fillId="10" borderId="12" xfId="0" applyFont="1" applyFill="1" applyBorder="1" applyAlignment="1">
      <alignment horizontal="center" vertical="center" wrapText="1"/>
    </xf>
    <xf numFmtId="0" fontId="11" fillId="10" borderId="9" xfId="0" applyFont="1" applyFill="1" applyBorder="1" applyAlignment="1">
      <alignment vertical="center" wrapText="1"/>
    </xf>
    <xf numFmtId="0" fontId="13" fillId="10" borderId="9" xfId="0" applyFont="1" applyFill="1" applyBorder="1" applyAlignment="1">
      <alignment vertical="center" wrapText="1"/>
    </xf>
    <xf numFmtId="0" fontId="10" fillId="4" borderId="20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1" fillId="10" borderId="0" xfId="0" applyFont="1" applyFill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11" fillId="10" borderId="9" xfId="0" applyFont="1" applyFill="1" applyBorder="1" applyAlignment="1">
      <alignment vertical="center"/>
    </xf>
    <xf numFmtId="0" fontId="10" fillId="6" borderId="20" xfId="0" applyFont="1" applyFill="1" applyBorder="1" applyAlignment="1">
      <alignment horizontal="center" vertical="center"/>
    </xf>
    <xf numFmtId="0" fontId="11" fillId="10" borderId="19" xfId="0" applyFont="1" applyFill="1" applyBorder="1" applyAlignment="1">
      <alignment vertical="center"/>
    </xf>
    <xf numFmtId="0" fontId="11" fillId="10" borderId="0" xfId="0" applyFont="1" applyFill="1" applyAlignment="1">
      <alignment vertical="center"/>
    </xf>
    <xf numFmtId="0" fontId="10" fillId="6" borderId="1" xfId="0" applyFont="1" applyFill="1" applyBorder="1" applyAlignment="1">
      <alignment horizontal="center" vertical="center"/>
    </xf>
    <xf numFmtId="0" fontId="13" fillId="10" borderId="9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/>
    </xf>
    <xf numFmtId="0" fontId="11" fillId="10" borderId="14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/>
    </xf>
    <xf numFmtId="0" fontId="11" fillId="10" borderId="9" xfId="0" applyFont="1" applyFill="1" applyBorder="1" applyAlignment="1">
      <alignment horizontal="center" vertical="center"/>
    </xf>
    <xf numFmtId="0" fontId="11" fillId="10" borderId="19" xfId="0" applyFont="1" applyFill="1" applyBorder="1" applyAlignment="1">
      <alignment horizontal="center" vertical="center"/>
    </xf>
    <xf numFmtId="0" fontId="14" fillId="10" borderId="10" xfId="0" applyFont="1" applyFill="1" applyBorder="1" applyAlignment="1">
      <alignment horizontal="center" vertical="center" wrapText="1"/>
    </xf>
    <xf numFmtId="0" fontId="14" fillId="10" borderId="11" xfId="0" applyFont="1" applyFill="1" applyBorder="1" applyAlignment="1">
      <alignment horizontal="center" vertical="center" wrapText="1"/>
    </xf>
    <xf numFmtId="0" fontId="15" fillId="10" borderId="14" xfId="0" applyFont="1" applyFill="1" applyBorder="1" applyAlignment="1">
      <alignment horizontal="center" vertical="center" wrapText="1"/>
    </xf>
    <xf numFmtId="0" fontId="16" fillId="10" borderId="13" xfId="0" applyFont="1" applyFill="1" applyBorder="1" applyAlignment="1">
      <alignment horizontal="center" vertical="center" wrapText="1"/>
    </xf>
    <xf numFmtId="0" fontId="11" fillId="11" borderId="14" xfId="0" applyFont="1" applyFill="1" applyBorder="1" applyAlignment="1">
      <alignment horizontal="center" vertical="center"/>
    </xf>
    <xf numFmtId="0" fontId="11" fillId="11" borderId="14" xfId="0" applyFont="1" applyFill="1" applyBorder="1" applyAlignment="1">
      <alignment horizontal="center" vertical="center" wrapText="1"/>
    </xf>
    <xf numFmtId="0" fontId="2" fillId="8" borderId="8" xfId="0" applyFont="1" applyFill="1" applyBorder="1" applyAlignment="1">
      <alignment horizontal="left" vertical="center" wrapText="1"/>
    </xf>
    <xf numFmtId="0" fontId="2" fillId="8" borderId="15" xfId="0" applyFont="1" applyFill="1" applyBorder="1" applyAlignment="1">
      <alignment horizontal="left" vertical="center" wrapText="1"/>
    </xf>
    <xf numFmtId="0" fontId="2" fillId="0" borderId="17" xfId="0" applyFont="1" applyBorder="1" applyAlignment="1">
      <alignment horizontal="center" vertical="center" wrapText="1"/>
    </xf>
    <xf numFmtId="0" fontId="10" fillId="4" borderId="20" xfId="0" applyFont="1" applyFill="1" applyBorder="1" applyAlignment="1">
      <alignment horizontal="center" vertical="center" wrapText="1"/>
    </xf>
    <xf numFmtId="0" fontId="2" fillId="8" borderId="17" xfId="0" applyFont="1" applyFill="1" applyBorder="1" applyAlignment="1">
      <alignment horizontal="left" vertical="center" wrapText="1"/>
    </xf>
    <xf numFmtId="0" fontId="2" fillId="8" borderId="18" xfId="0" applyFont="1" applyFill="1" applyBorder="1" applyAlignment="1">
      <alignment horizontal="left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8" borderId="10" xfId="0" applyFont="1" applyFill="1" applyBorder="1" applyAlignment="1">
      <alignment horizontal="left" vertical="center" wrapText="1"/>
    </xf>
    <xf numFmtId="0" fontId="2" fillId="8" borderId="11" xfId="0" applyFont="1" applyFill="1" applyBorder="1" applyAlignment="1">
      <alignment horizontal="left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1" fillId="10" borderId="12" xfId="0" applyFont="1" applyFill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4" fillId="10" borderId="8" xfId="0" applyFont="1" applyFill="1" applyBorder="1" applyAlignment="1">
      <alignment horizontal="center" vertical="center" wrapText="1"/>
    </xf>
    <xf numFmtId="0" fontId="14" fillId="10" borderId="15" xfId="0" applyFont="1" applyFill="1" applyBorder="1" applyAlignment="1">
      <alignment horizontal="center" vertical="center" wrapText="1"/>
    </xf>
    <xf numFmtId="0" fontId="15" fillId="10" borderId="17" xfId="0" applyFont="1" applyFill="1" applyBorder="1" applyAlignment="1">
      <alignment horizontal="center" vertical="center" wrapText="1"/>
    </xf>
    <xf numFmtId="0" fontId="16" fillId="10" borderId="20" xfId="0" applyFont="1" applyFill="1" applyBorder="1" applyAlignment="1">
      <alignment horizontal="center" vertical="center" wrapText="1"/>
    </xf>
    <xf numFmtId="0" fontId="11" fillId="11" borderId="19" xfId="0" applyFont="1" applyFill="1" applyBorder="1" applyAlignment="1">
      <alignment vertical="center"/>
    </xf>
    <xf numFmtId="0" fontId="11" fillId="11" borderId="19" xfId="0" applyFont="1" applyFill="1" applyBorder="1" applyAlignment="1">
      <alignment horizontal="center" vertical="center"/>
    </xf>
    <xf numFmtId="0" fontId="2" fillId="8" borderId="2" xfId="0" applyFont="1" applyFill="1" applyBorder="1" applyAlignment="1">
      <alignment vertical="center" wrapText="1"/>
    </xf>
    <xf numFmtId="0" fontId="2" fillId="8" borderId="3" xfId="0" applyFont="1" applyFill="1" applyBorder="1" applyAlignment="1">
      <alignment vertical="center" wrapText="1"/>
    </xf>
    <xf numFmtId="0" fontId="10" fillId="4" borderId="13" xfId="0" applyFont="1" applyFill="1" applyBorder="1" applyAlignment="1">
      <alignment horizontal="center" vertical="center" wrapText="1"/>
    </xf>
    <xf numFmtId="0" fontId="11" fillId="10" borderId="14" xfId="0" applyFont="1" applyFill="1" applyBorder="1" applyAlignment="1">
      <alignment vertical="center"/>
    </xf>
    <xf numFmtId="0" fontId="2" fillId="8" borderId="17" xfId="0" applyFont="1" applyFill="1" applyBorder="1" applyAlignment="1">
      <alignment vertical="center" wrapText="1"/>
    </xf>
    <xf numFmtId="0" fontId="2" fillId="8" borderId="18" xfId="0" applyFont="1" applyFill="1" applyBorder="1" applyAlignment="1">
      <alignment vertical="center" wrapText="1"/>
    </xf>
    <xf numFmtId="0" fontId="2" fillId="8" borderId="10" xfId="0" applyFont="1" applyFill="1" applyBorder="1" applyAlignment="1">
      <alignment vertical="center" wrapText="1"/>
    </xf>
    <xf numFmtId="0" fontId="2" fillId="8" borderId="11" xfId="0" applyFont="1" applyFill="1" applyBorder="1" applyAlignment="1">
      <alignment vertical="center" wrapText="1"/>
    </xf>
    <xf numFmtId="0" fontId="11" fillId="10" borderId="12" xfId="0" applyFont="1" applyFill="1" applyBorder="1" applyAlignment="1">
      <alignment vertical="center"/>
    </xf>
    <xf numFmtId="0" fontId="10" fillId="4" borderId="16" xfId="0" applyFont="1" applyFill="1" applyBorder="1" applyAlignment="1">
      <alignment horizontal="center" vertical="center"/>
    </xf>
    <xf numFmtId="0" fontId="11" fillId="10" borderId="5" xfId="0" applyFont="1" applyFill="1" applyBorder="1" applyAlignment="1">
      <alignment horizontal="center" vertical="center"/>
    </xf>
    <xf numFmtId="0" fontId="3" fillId="10" borderId="17" xfId="0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vertical="center" wrapText="1"/>
    </xf>
    <xf numFmtId="0" fontId="2" fillId="8" borderId="6" xfId="0" applyFont="1" applyFill="1" applyBorder="1" applyAlignment="1">
      <alignment vertical="center" wrapText="1"/>
    </xf>
    <xf numFmtId="0" fontId="10" fillId="6" borderId="13" xfId="0" applyFont="1" applyFill="1" applyBorder="1" applyAlignment="1">
      <alignment horizontal="center" vertical="center"/>
    </xf>
    <xf numFmtId="0" fontId="11" fillId="10" borderId="14" xfId="0" applyFont="1" applyFill="1" applyBorder="1" applyAlignment="1">
      <alignment horizontal="center" vertical="center"/>
    </xf>
    <xf numFmtId="0" fontId="4" fillId="10" borderId="9" xfId="0" applyFont="1" applyFill="1" applyBorder="1"/>
    <xf numFmtId="0" fontId="4" fillId="10" borderId="1" xfId="0" applyFont="1" applyFill="1" applyBorder="1"/>
    <xf numFmtId="0" fontId="11" fillId="0" borderId="3" xfId="0" applyFont="1" applyBorder="1"/>
    <xf numFmtId="0" fontId="4" fillId="10" borderId="14" xfId="0" applyFont="1" applyFill="1" applyBorder="1"/>
    <xf numFmtId="0" fontId="4" fillId="10" borderId="13" xfId="0" applyFont="1" applyFill="1" applyBorder="1"/>
    <xf numFmtId="0" fontId="2" fillId="2" borderId="15" xfId="0" applyFont="1" applyFill="1" applyBorder="1"/>
    <xf numFmtId="0" fontId="10" fillId="0" borderId="0" xfId="0" applyFont="1"/>
    <xf numFmtId="0" fontId="11" fillId="0" borderId="0" xfId="0" applyFont="1" applyAlignment="1">
      <alignment horizontal="center"/>
    </xf>
    <xf numFmtId="0" fontId="10" fillId="9" borderId="0" xfId="0" applyFont="1" applyFill="1" applyAlignment="1">
      <alignment horizontal="center" vertical="center"/>
    </xf>
    <xf numFmtId="0" fontId="11" fillId="9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1" fillId="8" borderId="0" xfId="0" applyFont="1" applyFill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18" fillId="0" borderId="0" xfId="0" applyFont="1"/>
    <xf numFmtId="0" fontId="12" fillId="0" borderId="0" xfId="0" applyFont="1"/>
    <xf numFmtId="0" fontId="10" fillId="0" borderId="0" xfId="0" applyFont="1" applyAlignment="1">
      <alignment horizontal="center"/>
    </xf>
    <xf numFmtId="16" fontId="2" fillId="0" borderId="0" xfId="0" applyNumberFormat="1" applyFont="1"/>
    <xf numFmtId="0" fontId="4" fillId="0" borderId="8" xfId="0" applyFont="1" applyBorder="1"/>
    <xf numFmtId="0" fontId="4" fillId="12" borderId="8" xfId="0" applyFont="1" applyFill="1" applyBorder="1"/>
    <xf numFmtId="0" fontId="2" fillId="12" borderId="9" xfId="0" applyFont="1" applyFill="1" applyBorder="1" applyAlignment="1">
      <alignment vertical="center" wrapText="1"/>
    </xf>
    <xf numFmtId="0" fontId="2" fillId="12" borderId="3" xfId="0" applyFont="1" applyFill="1" applyBorder="1" applyAlignment="1">
      <alignment vertical="center" wrapText="1"/>
    </xf>
    <xf numFmtId="0" fontId="2" fillId="12" borderId="14" xfId="0" applyFont="1" applyFill="1" applyBorder="1" applyAlignment="1">
      <alignment horizontal="center" vertical="center" wrapText="1"/>
    </xf>
    <xf numFmtId="0" fontId="10" fillId="12" borderId="13" xfId="0" applyFont="1" applyFill="1" applyBorder="1" applyAlignment="1">
      <alignment horizontal="center" vertical="center" wrapText="1"/>
    </xf>
    <xf numFmtId="0" fontId="11" fillId="12" borderId="14" xfId="0" applyFont="1" applyFill="1" applyBorder="1" applyAlignment="1">
      <alignment horizontal="center" vertical="center"/>
    </xf>
    <xf numFmtId="0" fontId="2" fillId="0" borderId="4" xfId="0" applyFont="1" applyBorder="1"/>
    <xf numFmtId="0" fontId="4" fillId="11" borderId="4" xfId="0" applyFont="1" applyFill="1" applyBorder="1" applyAlignment="1">
      <alignment horizontal="center" vertical="center"/>
    </xf>
    <xf numFmtId="0" fontId="4" fillId="11" borderId="16" xfId="0" applyFont="1" applyFill="1" applyBorder="1" applyAlignment="1">
      <alignment horizontal="center" vertical="center"/>
    </xf>
    <xf numFmtId="0" fontId="4" fillId="11" borderId="4" xfId="0" applyFont="1" applyFill="1" applyBorder="1" applyAlignment="1">
      <alignment vertical="center"/>
    </xf>
    <xf numFmtId="0" fontId="4" fillId="12" borderId="4" xfId="0" applyFont="1" applyFill="1" applyBorder="1" applyAlignment="1">
      <alignment horizontal="center" vertical="center"/>
    </xf>
    <xf numFmtId="0" fontId="4" fillId="12" borderId="16" xfId="0" applyFont="1" applyFill="1" applyBorder="1" applyAlignment="1">
      <alignment horizontal="center" vertical="center"/>
    </xf>
    <xf numFmtId="49" fontId="2" fillId="0" borderId="0" xfId="0" applyNumberFormat="1" applyFont="1"/>
    <xf numFmtId="49" fontId="4" fillId="11" borderId="13" xfId="0" applyNumberFormat="1" applyFont="1" applyFill="1" applyBorder="1" applyAlignment="1">
      <alignment horizontal="center" vertical="center" wrapText="1"/>
    </xf>
    <xf numFmtId="49" fontId="4" fillId="11" borderId="20" xfId="0" applyNumberFormat="1" applyFont="1" applyFill="1" applyBorder="1" applyAlignment="1">
      <alignment horizontal="center" vertical="center"/>
    </xf>
    <xf numFmtId="49" fontId="2" fillId="11" borderId="20" xfId="0" applyNumberFormat="1" applyFont="1" applyFill="1" applyBorder="1" applyAlignment="1">
      <alignment horizontal="center" vertical="center"/>
    </xf>
    <xf numFmtId="49" fontId="2" fillId="12" borderId="14" xfId="0" applyNumberFormat="1" applyFont="1" applyFill="1" applyBorder="1" applyAlignment="1">
      <alignment horizontal="center" vertical="center"/>
    </xf>
    <xf numFmtId="49" fontId="2" fillId="0" borderId="9" xfId="0" applyNumberFormat="1" applyFont="1" applyBorder="1" applyAlignment="1">
      <alignment horizontal="right"/>
    </xf>
    <xf numFmtId="49" fontId="2" fillId="2" borderId="0" xfId="0" applyNumberFormat="1" applyFont="1" applyFill="1" applyAlignment="1">
      <alignment horizontal="right"/>
    </xf>
    <xf numFmtId="49" fontId="2" fillId="0" borderId="0" xfId="0" applyNumberFormat="1" applyFont="1" applyAlignment="1">
      <alignment horizontal="right"/>
    </xf>
    <xf numFmtId="0" fontId="20" fillId="0" borderId="0" xfId="0" applyFont="1"/>
    <xf numFmtId="0" fontId="22" fillId="0" borderId="0" xfId="0" applyFont="1"/>
    <xf numFmtId="0" fontId="20" fillId="0" borderId="0" xfId="0" applyFont="1" applyAlignment="1">
      <alignment wrapText="1"/>
    </xf>
    <xf numFmtId="0" fontId="2" fillId="0" borderId="14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/>
    </xf>
    <xf numFmtId="0" fontId="12" fillId="0" borderId="13" xfId="0" applyFont="1" applyBorder="1" applyAlignment="1">
      <alignment horizontal="center"/>
    </xf>
    <xf numFmtId="0" fontId="12" fillId="0" borderId="20" xfId="0" applyFont="1" applyBorder="1" applyAlignment="1">
      <alignment horizontal="center" vertical="center"/>
    </xf>
    <xf numFmtId="0" fontId="12" fillId="11" borderId="13" xfId="0" applyFont="1" applyFill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11" borderId="20" xfId="0" applyFont="1" applyFill="1" applyBorder="1" applyAlignment="1">
      <alignment vertical="center"/>
    </xf>
    <xf numFmtId="0" fontId="12" fillId="0" borderId="13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2" fillId="11" borderId="20" xfId="0" applyFont="1" applyFill="1" applyBorder="1" applyAlignment="1">
      <alignment horizontal="center" vertical="center"/>
    </xf>
    <xf numFmtId="0" fontId="12" fillId="12" borderId="15" xfId="0" applyFont="1" applyFill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2" fontId="2" fillId="0" borderId="16" xfId="0" applyNumberFormat="1" applyFont="1" applyBorder="1"/>
    <xf numFmtId="49" fontId="21" fillId="0" borderId="16" xfId="0" applyNumberFormat="1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/>
    </xf>
    <xf numFmtId="0" fontId="20" fillId="0" borderId="16" xfId="0" applyFont="1" applyBorder="1" applyAlignment="1">
      <alignment wrapText="1"/>
    </xf>
    <xf numFmtId="0" fontId="20" fillId="0" borderId="16" xfId="0" applyFont="1" applyBorder="1" applyAlignment="1">
      <alignment horizontal="center"/>
    </xf>
    <xf numFmtId="49" fontId="21" fillId="0" borderId="16" xfId="0" applyNumberFormat="1" applyFont="1" applyBorder="1" applyAlignment="1">
      <alignment horizontal="center" wrapText="1"/>
    </xf>
    <xf numFmtId="0" fontId="20" fillId="0" borderId="14" xfId="0" applyFont="1" applyBorder="1"/>
    <xf numFmtId="49" fontId="21" fillId="0" borderId="14" xfId="0" applyNumberFormat="1" applyFont="1" applyBorder="1" applyAlignment="1">
      <alignment horizontal="center" vertical="center" wrapText="1"/>
    </xf>
    <xf numFmtId="0" fontId="20" fillId="0" borderId="14" xfId="0" applyFont="1" applyBorder="1" applyAlignment="1">
      <alignment wrapText="1"/>
    </xf>
    <xf numFmtId="49" fontId="21" fillId="0" borderId="1" xfId="0" applyNumberFormat="1" applyFont="1" applyBorder="1" applyAlignment="1">
      <alignment horizontal="center" vertical="center" wrapText="1"/>
    </xf>
    <xf numFmtId="0" fontId="2" fillId="0" borderId="27" xfId="0" applyFont="1" applyBorder="1"/>
    <xf numFmtId="0" fontId="24" fillId="0" borderId="0" xfId="0" applyFont="1"/>
    <xf numFmtId="0" fontId="26" fillId="0" borderId="0" xfId="0" applyFont="1"/>
    <xf numFmtId="49" fontId="2" fillId="0" borderId="2" xfId="0" applyNumberFormat="1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wrapText="1"/>
    </xf>
    <xf numFmtId="0" fontId="2" fillId="0" borderId="17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1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/>
    </xf>
    <xf numFmtId="0" fontId="2" fillId="0" borderId="25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0" fontId="6" fillId="0" borderId="11" xfId="0" applyFont="1" applyBorder="1" applyAlignment="1">
      <alignment horizontal="left"/>
    </xf>
    <xf numFmtId="0" fontId="8" fillId="0" borderId="17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wrapText="1"/>
    </xf>
    <xf numFmtId="49" fontId="5" fillId="0" borderId="1" xfId="0" applyNumberFormat="1" applyFont="1" applyBorder="1" applyAlignment="1">
      <alignment horizontal="center" vertical="center" wrapText="1"/>
    </xf>
    <xf numFmtId="0" fontId="2" fillId="0" borderId="21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8" xfId="0" applyFont="1" applyBorder="1" applyAlignment="1">
      <alignment horizontal="left" vertical="center" wrapText="1"/>
    </xf>
    <xf numFmtId="0" fontId="2" fillId="9" borderId="0" xfId="0" applyFont="1" applyFill="1" applyAlignment="1">
      <alignment horizontal="left" vertical="center"/>
    </xf>
    <xf numFmtId="0" fontId="9" fillId="7" borderId="0" xfId="0" applyFont="1" applyFill="1" applyAlignment="1">
      <alignment horizontal="left"/>
    </xf>
    <xf numFmtId="0" fontId="2" fillId="8" borderId="0" xfId="0" applyFont="1" applyFill="1" applyAlignment="1">
      <alignment horizontal="left" vertical="center" wrapText="1"/>
    </xf>
    <xf numFmtId="0" fontId="2" fillId="8" borderId="0" xfId="0" applyFont="1" applyFill="1" applyAlignment="1">
      <alignment horizontal="left" vertical="center"/>
    </xf>
    <xf numFmtId="0" fontId="4" fillId="0" borderId="3" xfId="0" applyFont="1" applyBorder="1" applyAlignment="1"/>
    <xf numFmtId="0" fontId="12" fillId="0" borderId="5" xfId="0" applyFont="1" applyBorder="1" applyAlignment="1"/>
    <xf numFmtId="0" fontId="4" fillId="0" borderId="7" xfId="0" applyFont="1" applyBorder="1" applyAlignment="1"/>
    <xf numFmtId="0" fontId="4" fillId="0" borderId="8" xfId="0" applyFont="1" applyBorder="1" applyAlignment="1"/>
    <xf numFmtId="0" fontId="4" fillId="0" borderId="15" xfId="0" applyFont="1" applyBorder="1" applyAlignment="1"/>
    <xf numFmtId="49" fontId="4" fillId="0" borderId="7" xfId="0" applyNumberFormat="1" applyFont="1" applyBorder="1" applyAlignment="1"/>
    <xf numFmtId="0" fontId="4" fillId="0" borderId="18" xfId="0" applyFont="1" applyBorder="1" applyAlignment="1"/>
    <xf numFmtId="0" fontId="4" fillId="0" borderId="10" xfId="0" applyFont="1" applyBorder="1" applyAlignment="1"/>
    <xf numFmtId="0" fontId="4" fillId="0" borderId="11" xfId="0" applyFont="1" applyBorder="1" applyAlignment="1"/>
    <xf numFmtId="0" fontId="4" fillId="0" borderId="22" xfId="0" applyFont="1" applyBorder="1" applyAlignment="1"/>
    <xf numFmtId="0" fontId="4" fillId="0" borderId="26" xfId="0" applyFont="1" applyBorder="1" applyAlignment="1"/>
    <xf numFmtId="0" fontId="4" fillId="0" borderId="24" xfId="0" applyFont="1" applyBorder="1" applyAlignment="1"/>
    <xf numFmtId="0" fontId="4" fillId="0" borderId="6" xfId="0" applyFont="1" applyBorder="1" applyAlignment="1"/>
    <xf numFmtId="0" fontId="8" fillId="0" borderId="3" xfId="0" applyFont="1" applyBorder="1" applyAlignment="1"/>
    <xf numFmtId="0" fontId="4" fillId="0" borderId="13" xfId="0" applyFont="1" applyBorder="1" applyAlignment="1"/>
    <xf numFmtId="0" fontId="8" fillId="0" borderId="18" xfId="0" applyFont="1" applyBorder="1" applyAlignment="1"/>
    <xf numFmtId="0" fontId="7" fillId="0" borderId="9" xfId="0" applyFont="1" applyBorder="1" applyAlignment="1"/>
    <xf numFmtId="0" fontId="7" fillId="0" borderId="3" xfId="0" applyFont="1" applyBorder="1" applyAlignment="1"/>
    <xf numFmtId="0" fontId="2" fillId="0" borderId="0" xfId="0" applyFont="1" applyAlignment="1"/>
  </cellXfs>
  <cellStyles count="1">
    <cellStyle name="ปกติ" xfId="0" builtinId="0"/>
  </cellStyles>
  <dxfs count="20">
    <dxf>
      <font>
        <b/>
        <i val="0"/>
        <color rgb="FFC00000"/>
      </font>
      <fill>
        <patternFill patternType="solid">
          <bgColor theme="0" tint="-0.14999847407452621"/>
        </patternFill>
      </fill>
    </dxf>
    <dxf>
      <font>
        <b/>
        <i val="0"/>
        <color rgb="FFC00000"/>
      </font>
      <fill>
        <patternFill patternType="solid">
          <bgColor theme="0" tint="-0.14999847407452621"/>
        </patternFill>
      </fill>
    </dxf>
    <dxf>
      <font>
        <b/>
        <i val="0"/>
        <color rgb="FFC00000"/>
      </font>
      <fill>
        <patternFill patternType="solid">
          <bgColor theme="0" tint="-0.14999847407452621"/>
        </patternFill>
      </fill>
    </dxf>
    <dxf>
      <font>
        <b/>
        <i val="0"/>
        <color rgb="FFC00000"/>
      </font>
      <fill>
        <patternFill patternType="solid">
          <bgColor theme="0" tint="-0.14999847407452621"/>
        </patternFill>
      </fill>
    </dxf>
    <dxf>
      <font>
        <b/>
        <i val="0"/>
        <color rgb="FFC00000"/>
      </font>
      <fill>
        <patternFill patternType="solid">
          <bgColor theme="0" tint="-0.14999847407452621"/>
        </patternFill>
      </fill>
    </dxf>
    <dxf>
      <font>
        <b/>
        <i val="0"/>
        <color rgb="FFC00000"/>
      </font>
      <fill>
        <patternFill patternType="solid">
          <bgColor theme="0" tint="-0.14999847407452621"/>
        </patternFill>
      </fill>
    </dxf>
    <dxf>
      <font>
        <b/>
        <i val="0"/>
        <color rgb="FFC00000"/>
      </font>
      <fill>
        <patternFill patternType="solid">
          <bgColor theme="0" tint="-0.14999847407452621"/>
        </patternFill>
      </fill>
    </dxf>
    <dxf>
      <font>
        <b/>
        <i val="0"/>
        <color rgb="FFC00000"/>
      </font>
      <fill>
        <patternFill patternType="solid">
          <bgColor theme="0" tint="-0.14999847407452621"/>
        </patternFill>
      </fill>
    </dxf>
    <dxf>
      <font>
        <b/>
        <i val="0"/>
        <color rgb="FFC00000"/>
      </font>
      <fill>
        <patternFill patternType="solid">
          <bgColor theme="0" tint="-0.14999847407452621"/>
        </patternFill>
      </fill>
    </dxf>
    <dxf>
      <font>
        <b/>
        <i val="0"/>
        <color rgb="FFC00000"/>
      </font>
      <fill>
        <patternFill patternType="solid">
          <bgColor theme="0" tint="-0.14999847407452621"/>
        </patternFill>
      </fill>
    </dxf>
    <dxf>
      <font>
        <b/>
        <i val="0"/>
        <color rgb="FFC00000"/>
      </font>
      <fill>
        <patternFill patternType="solid">
          <bgColor theme="0" tint="-0.14999847407452621"/>
        </patternFill>
      </fill>
    </dxf>
    <dxf>
      <font>
        <b/>
        <i val="0"/>
        <color rgb="FFC00000"/>
      </font>
      <fill>
        <patternFill patternType="solid">
          <bgColor theme="0" tint="-0.14999847407452621"/>
        </patternFill>
      </fill>
    </dxf>
    <dxf>
      <font>
        <b/>
        <i val="0"/>
        <color rgb="FFC00000"/>
      </font>
      <fill>
        <patternFill patternType="solid">
          <bgColor theme="0" tint="-0.14999847407452621"/>
        </patternFill>
      </fill>
    </dxf>
    <dxf>
      <font>
        <b/>
        <i val="0"/>
        <color rgb="FFC00000"/>
      </font>
      <fill>
        <patternFill patternType="solid">
          <bgColor theme="0" tint="-0.14999847407452621"/>
        </patternFill>
      </fill>
    </dxf>
    <dxf>
      <font>
        <b/>
        <i val="0"/>
        <color rgb="FFC00000"/>
      </font>
      <fill>
        <patternFill patternType="solid">
          <bgColor theme="0" tint="-0.14999847407452621"/>
        </patternFill>
      </fill>
    </dxf>
    <dxf>
      <font>
        <b/>
        <i val="0"/>
        <color rgb="FFC00000"/>
      </font>
      <fill>
        <patternFill patternType="solid">
          <bgColor theme="0" tint="-0.14999847407452621"/>
        </patternFill>
      </fill>
    </dxf>
    <dxf>
      <font>
        <b/>
        <i val="0"/>
        <color rgb="FFC00000"/>
      </font>
      <fill>
        <patternFill patternType="solid">
          <bgColor theme="0" tint="-0.14999847407452621"/>
        </patternFill>
      </fill>
    </dxf>
    <dxf>
      <font>
        <b/>
        <i val="0"/>
        <color rgb="FFC00000"/>
      </font>
      <fill>
        <patternFill patternType="solid">
          <bgColor theme="0" tint="-0.14999847407452621"/>
        </patternFill>
      </fill>
    </dxf>
    <dxf>
      <font>
        <b/>
        <i val="0"/>
        <color rgb="FFC00000"/>
      </font>
      <fill>
        <patternFill patternType="solid">
          <bgColor theme="0" tint="-0.14999847407452621"/>
        </patternFill>
      </fill>
    </dxf>
    <dxf>
      <font>
        <b/>
        <i val="0"/>
        <color rgb="FFC00000"/>
      </font>
      <fill>
        <patternFill patternType="solid">
          <bgColor theme="0" tint="-0.14999847407452621"/>
        </patternFill>
      </fill>
    </dxf>
  </dxfs>
  <tableStyles count="0" defaultTableStyle="TableStyleMedium2" defaultPivotStyle="PivotStyleLight16"/>
  <colors>
    <mruColors>
      <color rgb="FF0000FF"/>
      <color rgb="FF66FFFF"/>
      <color rgb="FFFFCCCC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customschemas.google.com/relationships/workbookmetadata" Target="metadata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104775</xdr:colOff>
      <xdr:row>22</xdr:row>
      <xdr:rowOff>104775</xdr:rowOff>
    </xdr:from>
    <xdr:to>
      <xdr:col>8</xdr:col>
      <xdr:colOff>390525</xdr:colOff>
      <xdr:row>40</xdr:row>
      <xdr:rowOff>28575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3B5DDEF-81E8-9B30-F93F-F845BAB487DB}"/>
            </a:ext>
            <a:ext uri="{147F2762-F138-4A5C-976F-8EAC2B608ADB}">
              <a16:predDERef xmlns:a16="http://schemas.microsoft.com/office/drawing/2014/main" pred="{41B2F04F-DCC4-3E07-3B1E-173B6D815D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57325" y="3876675"/>
          <a:ext cx="4343400" cy="300990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8</xdr:col>
      <xdr:colOff>514350</xdr:colOff>
      <xdr:row>20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28A4C4-A8EB-8886-736A-CDCAB326CD2E}"/>
            </a:ext>
            <a:ext uri="{147F2762-F138-4A5C-976F-8EAC2B608ADB}">
              <a16:predDERef xmlns:a16="http://schemas.microsoft.com/office/drawing/2014/main" pred="{F3B5DDEF-81E8-9B30-F93F-F845BAB487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52550" y="685800"/>
          <a:ext cx="4572000" cy="274320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8</xdr:col>
      <xdr:colOff>295275</xdr:colOff>
      <xdr:row>62</xdr:row>
      <xdr:rowOff>104775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8F006FA-42F8-2CE0-4084-7DB28B4CA071}"/>
            </a:ext>
            <a:ext uri="{147F2762-F138-4A5C-976F-8EAC2B608ADB}">
              <a16:predDERef xmlns:a16="http://schemas.microsoft.com/office/drawing/2014/main" pred="{5928A4C4-A8EB-8886-736A-CDCAB326C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52550" y="7715250"/>
          <a:ext cx="4352925" cy="3019425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8EDC4-D325-4A19-9FF3-9F4C0CA5409F}">
  <dimension ref="A1:A10"/>
  <sheetViews>
    <sheetView zoomScaleNormal="150" zoomScaleSheetLayoutView="100" workbookViewId="0">
      <selection activeCell="A12" sqref="A12"/>
    </sheetView>
  </sheetViews>
  <sheetFormatPr defaultColWidth="8.875" defaultRowHeight="24"/>
  <cols>
    <col min="1" max="1" width="98.375" style="130" customWidth="1"/>
    <col min="2" max="16384" width="8.875" style="130"/>
  </cols>
  <sheetData>
    <row r="1" spans="1:1">
      <c r="A1" s="131" t="s">
        <v>0</v>
      </c>
    </row>
    <row r="2" spans="1:1">
      <c r="A2" s="130" t="s">
        <v>1</v>
      </c>
    </row>
    <row r="3" spans="1:1">
      <c r="A3" s="130" t="s">
        <v>2</v>
      </c>
    </row>
    <row r="4" spans="1:1">
      <c r="A4" s="130" t="s">
        <v>3</v>
      </c>
    </row>
    <row r="5" spans="1:1">
      <c r="A5" s="130" t="s">
        <v>4</v>
      </c>
    </row>
    <row r="6" spans="1:1">
      <c r="A6" s="161" t="s">
        <v>5</v>
      </c>
    </row>
    <row r="7" spans="1:1">
      <c r="A7" s="130" t="s">
        <v>6</v>
      </c>
    </row>
    <row r="8" spans="1:1">
      <c r="A8" s="130" t="s">
        <v>7</v>
      </c>
    </row>
    <row r="9" spans="1:1">
      <c r="A9" s="130" t="s">
        <v>8</v>
      </c>
    </row>
    <row r="10" spans="1:1">
      <c r="A10" s="130" t="s">
        <v>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23551-8285-4532-820F-C464B9D9D20C}">
  <dimension ref="A1:C17"/>
  <sheetViews>
    <sheetView zoomScaleNormal="150" zoomScaleSheetLayoutView="100" workbookViewId="0">
      <selection activeCell="B2" sqref="B2"/>
    </sheetView>
  </sheetViews>
  <sheetFormatPr defaultColWidth="8.875" defaultRowHeight="24"/>
  <cols>
    <col min="1" max="1" width="66.375" style="132" customWidth="1"/>
    <col min="2" max="2" width="15" style="130" customWidth="1"/>
    <col min="3" max="5" width="16.125" style="130" customWidth="1"/>
    <col min="6" max="16384" width="8.875" style="130"/>
  </cols>
  <sheetData>
    <row r="1" spans="1:3">
      <c r="A1" s="132" t="str">
        <f>_xlfn.CONCAT("  Registration List for ", 'Grade Record'!B2, "  ID ",'Grade Record'!A2)</f>
        <v xml:space="preserve">  Registration List for Alice Wonderland  ID 6513xxx</v>
      </c>
      <c r="B1" s="130" t="str">
        <f>IF('Grade Record'!D2="A"," Power Engineering", IF('Grade Record'!D2="B","Comm. Engineering", ""))</f>
        <v/>
      </c>
    </row>
    <row r="2" spans="1:3">
      <c r="A2" s="157" t="s">
        <v>148</v>
      </c>
      <c r="B2" s="156"/>
    </row>
    <row r="3" spans="1:3">
      <c r="A3" s="151" t="s">
        <v>142</v>
      </c>
      <c r="B3" s="152" t="s">
        <v>20</v>
      </c>
      <c r="C3" s="156"/>
    </row>
    <row r="4" spans="1:3" ht="26.25" customHeight="1">
      <c r="A4" s="153" t="b" cm="1">
        <f t="array" ref="A4">IF('Grade Record'!D2="A",_xlfn._xlws.FILTER('Grade Record'!B5:B75,A2='Grade Record'!I5:I75),IF('Grade Record'!D2="B",_xlfn._xlws.FILTER(_xlfn.VSTACK('Grade Record'!B5:B43,'Grade Record'!C44:C46,'Grade Record'!B47:B51,'Grade Record'!C52:C56,'Grade Record'!B57:B60,'Grade Record'!C61,'Grade Record'!B62:B65,'Grade Record'!C66,'Grade Record'!B67:B75),A2='Grade Record'!I5:I75)))</f>
        <v>0</v>
      </c>
      <c r="B4" s="154" t="e" cm="1" vm="1">
        <f t="array" ref="B4">_xlfn._xlws.FILTER('Grade Record'!E5:E75,A2='Grade Record'!I5:I75)</f>
        <v>#VALUE!</v>
      </c>
      <c r="C4" s="156"/>
    </row>
    <row r="5" spans="1:3">
      <c r="A5" s="153"/>
      <c r="B5" s="154"/>
      <c r="C5" s="156"/>
    </row>
    <row r="6" spans="1:3">
      <c r="A6" s="153"/>
      <c r="B6" s="154"/>
      <c r="C6" s="156"/>
    </row>
    <row r="7" spans="1:3">
      <c r="A7" s="153"/>
      <c r="B7" s="154"/>
      <c r="C7" s="156"/>
    </row>
    <row r="8" spans="1:3">
      <c r="A8" s="153"/>
      <c r="B8" s="154"/>
      <c r="C8" s="156"/>
    </row>
    <row r="9" spans="1:3">
      <c r="A9" s="153"/>
      <c r="B9" s="154"/>
      <c r="C9" s="156"/>
    </row>
    <row r="10" spans="1:3">
      <c r="A10" s="153"/>
      <c r="B10" s="154"/>
      <c r="C10" s="156"/>
    </row>
    <row r="11" spans="1:3">
      <c r="A11" s="153"/>
      <c r="B11" s="154"/>
      <c r="C11" s="156"/>
    </row>
    <row r="12" spans="1:3">
      <c r="A12" s="153"/>
      <c r="B12" s="154"/>
      <c r="C12" s="156"/>
    </row>
    <row r="13" spans="1:3">
      <c r="A13" s="153"/>
      <c r="B13" s="154"/>
      <c r="C13" s="156"/>
    </row>
    <row r="14" spans="1:3">
      <c r="A14" s="155" t="s">
        <v>143</v>
      </c>
      <c r="B14" s="152" t="e" vm="2">
        <f>SUM(B4:B13)</f>
        <v>#VALUE!</v>
      </c>
      <c r="C14" s="156"/>
    </row>
    <row r="15" spans="1:3">
      <c r="A15" s="158"/>
      <c r="B15" s="156"/>
    </row>
    <row r="17" spans="1:1">
      <c r="A17" s="132" t="str">
        <f>_xlfn.CONCAT("     Remarks from ", 'Grade Record'!C2)</f>
        <v xml:space="preserve">     Remarks from Assoc. Prof. Ittiphong Leevongwat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A61D7-D0F3-40ED-9859-C083312ED95A}">
  <dimension ref="A1:M1023"/>
  <sheetViews>
    <sheetView tabSelected="1" zoomScale="120" zoomScaleNormal="120" workbookViewId="0">
      <pane xSplit="3" ySplit="4" topLeftCell="D5" activePane="bottomRight" state="frozen"/>
      <selection pane="bottomRight" activeCell="N2" sqref="N2"/>
      <selection pane="bottomLeft" activeCell="A5" sqref="A5"/>
      <selection pane="topRight" activeCell="D1" sqref="D1"/>
    </sheetView>
  </sheetViews>
  <sheetFormatPr defaultColWidth="12.625" defaultRowHeight="10.5"/>
  <cols>
    <col min="1" max="1" width="7.625" style="1" customWidth="1"/>
    <col min="2" max="2" width="28.5" style="1" customWidth="1"/>
    <col min="3" max="3" width="26.625" style="1" customWidth="1"/>
    <col min="4" max="4" width="6.625" style="1" customWidth="1"/>
    <col min="5" max="5" width="7.625" style="1" customWidth="1"/>
    <col min="6" max="6" width="6.625" style="1" customWidth="1"/>
    <col min="7" max="7" width="7.375" style="1" customWidth="1"/>
    <col min="8" max="8" width="7.625" style="1" customWidth="1"/>
    <col min="9" max="9" width="7.625" style="122" customWidth="1"/>
    <col min="10" max="10" width="8" style="1" customWidth="1"/>
    <col min="11" max="26" width="7.625" style="1" customWidth="1"/>
    <col min="27" max="16384" width="12.625" style="1"/>
  </cols>
  <sheetData>
    <row r="1" spans="1:13">
      <c r="A1" s="1" t="s">
        <v>10</v>
      </c>
      <c r="B1" s="1" t="s">
        <v>11</v>
      </c>
      <c r="C1" s="1" t="s">
        <v>12</v>
      </c>
      <c r="D1" s="1" t="s">
        <v>13</v>
      </c>
    </row>
    <row r="2" spans="1:13">
      <c r="A2" s="1" t="s">
        <v>14</v>
      </c>
      <c r="B2" s="1" t="s">
        <v>15</v>
      </c>
      <c r="C2" s="1" t="s">
        <v>16</v>
      </c>
      <c r="D2" s="1" t="s">
        <v>17</v>
      </c>
      <c r="L2" s="133"/>
    </row>
    <row r="3" spans="1:13" ht="14.85" customHeight="1">
      <c r="A3" s="192" t="s">
        <v>18</v>
      </c>
      <c r="B3" s="193" t="s">
        <v>19</v>
      </c>
      <c r="C3" s="199"/>
      <c r="D3" s="187" t="s">
        <v>20</v>
      </c>
      <c r="E3" s="189" t="s">
        <v>21</v>
      </c>
      <c r="F3" s="191" t="s">
        <v>22</v>
      </c>
      <c r="G3" s="200"/>
      <c r="H3" s="200"/>
      <c r="I3" s="184" t="s">
        <v>23</v>
      </c>
      <c r="J3" s="182" t="s">
        <v>24</v>
      </c>
      <c r="K3" s="165" t="s">
        <v>25</v>
      </c>
      <c r="L3" s="164" t="s">
        <v>26</v>
      </c>
      <c r="M3" s="133"/>
    </row>
    <row r="4" spans="1:13" ht="18" customHeight="1">
      <c r="A4" s="201"/>
      <c r="B4" s="202"/>
      <c r="C4" s="203"/>
      <c r="D4" s="188"/>
      <c r="E4" s="190"/>
      <c r="F4" s="22" t="s">
        <v>27</v>
      </c>
      <c r="G4" s="23" t="s">
        <v>28</v>
      </c>
      <c r="H4" s="24" t="s">
        <v>29</v>
      </c>
      <c r="I4" s="204"/>
      <c r="J4" s="183"/>
      <c r="K4" s="166"/>
      <c r="L4" s="164"/>
      <c r="M4" s="133"/>
    </row>
    <row r="5" spans="1:13" ht="12.75" customHeight="1">
      <c r="A5" s="174" t="s">
        <v>30</v>
      </c>
      <c r="B5" s="175" t="s">
        <v>31</v>
      </c>
      <c r="C5" s="199"/>
      <c r="D5" s="6">
        <v>0</v>
      </c>
      <c r="E5" s="25"/>
      <c r="F5" s="26"/>
      <c r="G5" s="26"/>
      <c r="H5" s="27" cm="1">
        <f t="array" aca="1" ref="H5" ca="1">IF(OR($J5="",$J5="I",$J5="F",$J5="X",$J5="W",$J5="U"),0,_xlfn.SWITCH($B5, INDIRECT(ADDRESS(ROW()-2,2)), IF(AND(INDIRECT(ADDRESS(ROW()-1,COLUMN()))=0,INDIRECT(ADDRESS(ROW()-2,COLUMN()))=0),$E5,0), INDIRECT(ADDRESS(ROW()-1,2)), IF(INDIRECT(ADDRESS(ROW()-1,COLUMN()))=0,$E5,0), $E5))</f>
        <v>0</v>
      </c>
      <c r="I5" s="163"/>
      <c r="J5" s="134"/>
      <c r="K5" s="116" cm="1">
        <f t="array" aca="1" ref="K5" ca="1">E5* _xlfn.SWITCH(J5,"A",4,"B+", 3.5,"B",3,"C+",2.5,"C",2,"D+",1.5,"D",1,0)  -IF(COUNTIF(B$5:B5,B5)&gt;1,INDIRECT(ADDRESS(ROW()-1,COLUMN())),0) - IF(COUNTIF(B$5:B5,B5)&gt;2,INDIRECT(ADDRESS(ROW()-2,COLUMN())),0)</f>
        <v>0</v>
      </c>
      <c r="L5" s="160" cm="1">
        <f t="array" aca="1" ref="L5" ca="1">MAX(0, IF(OR(J5="o",J5="s",J5="u",J5="P",J5="w",J5="I",J5="x",J5=""),0,E5) - IF(COUNTIF(B$5:B5,B5)&gt;1,INDIRECT(ADDRESS(ROW()-1,COLUMN())),0) - IF(COUNTIF(B$5:B5,B5)&gt;2,INDIRECT(ADDRESS(ROW()-2,COLUMN())),0))</f>
        <v>0</v>
      </c>
    </row>
    <row r="6" spans="1:13" ht="12.75" customHeight="1">
      <c r="A6" s="202"/>
      <c r="B6" s="167" t="s">
        <v>32</v>
      </c>
      <c r="C6" s="205"/>
      <c r="D6" s="28">
        <v>3</v>
      </c>
      <c r="E6" s="29"/>
      <c r="F6" s="30"/>
      <c r="G6" s="30"/>
      <c r="H6" s="27" cm="1">
        <f t="array" aca="1" ref="H6" ca="1">IF(OR($J6="",$J6="I",$J6="F",$J6="X",$J6="W",$J6="U"),0,_xlfn.SWITCH($B6, INDIRECT(ADDRESS(ROW()-2,2)), IF(AND(INDIRECT(ADDRESS(ROW()-1,COLUMN()))=0,INDIRECT(ADDRESS(ROW()-2,COLUMN()))=0),$E6,0), INDIRECT(ADDRESS(ROW()-1,2)), IF(INDIRECT(ADDRESS(ROW()-1,COLUMN()))=0,$E6,0), $E6))</f>
        <v>0</v>
      </c>
      <c r="I6" s="163"/>
      <c r="J6" s="135"/>
      <c r="K6" s="116" cm="1">
        <f t="array" aca="1" ref="K6" ca="1">E6* _xlfn.SWITCH(J6,"A",4,"B+", 3.5,"B",3,"C+",2.5,"C",2,"D+",1.5,"D",1,0)  -IF(COUNTIF(B$5:B6,B6)&gt;1,INDIRECT(ADDRESS(ROW()-1,COLUMN())),0) - IF(COUNTIF(B$5:B6,B6)&gt;2,INDIRECT(ADDRESS(ROW()-2,COLUMN())),0)</f>
        <v>0</v>
      </c>
      <c r="L6" s="160" cm="1">
        <f t="array" aca="1" ref="L6" ca="1">MAX(0, IF(OR(J6="o",J6="s",J6="u",J6="P",J6="w",J6="I",J6="x",J6=""),0,E6) - IF(COUNTIF(B$5:B6,B6)&gt;1,INDIRECT(ADDRESS(ROW()-1,COLUMN())),0) - IF(COUNTIF(B$5:B6,B6)&gt;2,INDIRECT(ADDRESS(ROW()-2,COLUMN())),0))</f>
        <v>0</v>
      </c>
    </row>
    <row r="7" spans="1:13" ht="12.75" customHeight="1">
      <c r="A7" s="202"/>
      <c r="B7" s="167" t="s">
        <v>33</v>
      </c>
      <c r="C7" s="205"/>
      <c r="D7" s="28">
        <v>3</v>
      </c>
      <c r="E7" s="31"/>
      <c r="F7" s="27" cm="1">
        <f t="array" aca="1" ref="F7" ca="1">IF(OR($J7="",$J7="I",$J7="F",$J7="X",$J7="W",$J7="U"),0,_xlfn.SWITCH($B7, INDIRECT(ADDRESS(ROW()-2,2)), IF(AND(INDIRECT(ADDRESS(ROW()-1,COLUMN()))=0,INDIRECT(ADDRESS(ROW()-2,COLUMN()))=0),$E7,0), INDIRECT(ADDRESS(ROW()-1,2)), IF(INDIRECT(ADDRESS(ROW()-1,COLUMN()))=0,$E7,0), $E7))</f>
        <v>0</v>
      </c>
      <c r="G7" s="30"/>
      <c r="H7" s="30"/>
      <c r="I7" s="163"/>
      <c r="J7" s="135"/>
      <c r="K7" s="116" cm="1">
        <f t="array" aca="1" ref="K7" ca="1">E7* _xlfn.SWITCH(J7,"A",4,"B+", 3.5,"B",3,"C+",2.5,"C",2,"D+",1.5,"D",1,0)  -IF(COUNTIF(B$5:B7,B7)&gt;1,INDIRECT(ADDRESS(ROW()-1,COLUMN())),0) - IF(COUNTIF(B$5:B7,B7)&gt;2,INDIRECT(ADDRESS(ROW()-2,COLUMN())),0)</f>
        <v>0</v>
      </c>
      <c r="L7" s="160" cm="1">
        <f t="array" aca="1" ref="L7" ca="1">MAX(0, IF(OR(J7="o",J7="s",J7="u",J7="P",J7="w",J7="I",J7="x",J7=""),0,E7) - IF(COUNTIF(B$5:B7,B7)&gt;1,INDIRECT(ADDRESS(ROW()-1,COLUMN())),0) - IF(COUNTIF(B$5:B7,B7)&gt;2,INDIRECT(ADDRESS(ROW()-2,COLUMN())),0))</f>
        <v>0</v>
      </c>
    </row>
    <row r="8" spans="1:13" ht="12.75" customHeight="1">
      <c r="A8" s="202"/>
      <c r="B8" s="167" t="s">
        <v>34</v>
      </c>
      <c r="C8" s="205"/>
      <c r="D8" s="28">
        <v>1</v>
      </c>
      <c r="E8" s="31"/>
      <c r="F8" s="27" cm="1">
        <f t="array" aca="1" ref="F8" ca="1">IF(OR($J8="",$J8="I",$J8="F",$J8="X",$J8="W",$J8="U"),0,_xlfn.SWITCH($B8, INDIRECT(ADDRESS(ROW()-2,2)), IF(AND(INDIRECT(ADDRESS(ROW()-1,COLUMN()))=0,INDIRECT(ADDRESS(ROW()-2,COLUMN()))=0),$E8,0), INDIRECT(ADDRESS(ROW()-1,2)), IF(INDIRECT(ADDRESS(ROW()-1,COLUMN()))=0,$E8,0), $E8))</f>
        <v>0</v>
      </c>
      <c r="G8" s="30"/>
      <c r="H8" s="30"/>
      <c r="I8" s="163"/>
      <c r="J8" s="135"/>
      <c r="K8" s="116" cm="1">
        <f t="array" aca="1" ref="K8" ca="1">E8* _xlfn.SWITCH(J8,"A",4,"B+", 3.5,"B",3,"C+",2.5,"C",2,"D+",1.5,"D",1,0)  -IF(COUNTIF(B$5:B8,B8)&gt;1,INDIRECT(ADDRESS(ROW()-1,COLUMN())),0) - IF(COUNTIF(B$5:B8,B8)&gt;2,INDIRECT(ADDRESS(ROW()-2,COLUMN())),0)</f>
        <v>0</v>
      </c>
      <c r="L8" s="160" cm="1">
        <f t="array" aca="1" ref="L8" ca="1">MAX(0, IF(OR(J8="o",J8="s",J8="u",J8="P",J8="w",J8="I",J8="x",J8=""),0,E8) - IF(COUNTIF(B$5:B8,B8)&gt;1,INDIRECT(ADDRESS(ROW()-1,COLUMN())),0) - IF(COUNTIF(B$5:B8,B8)&gt;2,INDIRECT(ADDRESS(ROW()-2,COLUMN())),0))</f>
        <v>0</v>
      </c>
    </row>
    <row r="9" spans="1:13" ht="12.75" customHeight="1">
      <c r="A9" s="202"/>
      <c r="B9" s="167" t="s">
        <v>35</v>
      </c>
      <c r="C9" s="205"/>
      <c r="D9" s="28">
        <v>3</v>
      </c>
      <c r="E9" s="31"/>
      <c r="F9" s="27" cm="1">
        <f t="array" aca="1" ref="F9" ca="1">IF(OR($J9="",$J9="I",$J9="F",$J9="X",$J9="W",$J9="U"),0,_xlfn.SWITCH($B9, INDIRECT(ADDRESS(ROW()-2,2)), IF(AND(INDIRECT(ADDRESS(ROW()-1,COLUMN()))=0,INDIRECT(ADDRESS(ROW()-2,COLUMN()))=0),$E9,0), INDIRECT(ADDRESS(ROW()-1,2)), IF(INDIRECT(ADDRESS(ROW()-1,COLUMN()))=0,$E9,0), $E9))</f>
        <v>0</v>
      </c>
      <c r="G9" s="30"/>
      <c r="H9" s="30"/>
      <c r="I9" s="163"/>
      <c r="J9" s="135"/>
      <c r="K9" s="116" cm="1">
        <f t="array" aca="1" ref="K9" ca="1">E9* _xlfn.SWITCH(J9,"A",4,"B+", 3.5,"B",3,"C+",2.5,"C",2,"D+",1.5,"D",1,0)  -IF(COUNTIF(B$5:B9,B9)&gt;1,INDIRECT(ADDRESS(ROW()-1,COLUMN())),0) - IF(COUNTIF(B$5:B9,B9)&gt;2,INDIRECT(ADDRESS(ROW()-2,COLUMN())),0)</f>
        <v>0</v>
      </c>
      <c r="L9" s="160" cm="1">
        <f t="array" aca="1" ref="L9" ca="1">MAX(0, IF(OR(J9="o",J9="s",J9="u",J9="P",J9="w",J9="I",J9="x",J9=""),0,E9) - IF(COUNTIF(B$5:B9,B9)&gt;1,INDIRECT(ADDRESS(ROW()-1,COLUMN())),0) - IF(COUNTIF(B$5:B9,B9)&gt;2,INDIRECT(ADDRESS(ROW()-2,COLUMN())),0))</f>
        <v>0</v>
      </c>
    </row>
    <row r="10" spans="1:13" ht="12.75" customHeight="1">
      <c r="A10" s="202"/>
      <c r="B10" s="167" t="s">
        <v>36</v>
      </c>
      <c r="C10" s="205"/>
      <c r="D10" s="28">
        <v>3</v>
      </c>
      <c r="E10" s="29"/>
      <c r="F10" s="30"/>
      <c r="G10" s="30"/>
      <c r="H10" s="27" cm="1">
        <f t="array" aca="1" ref="H10" ca="1">IF(OR($J10="",$J10="I",$J10="F",$J10="X",$J10="W",$J10="U"),0,_xlfn.SWITCH($B10, INDIRECT(ADDRESS(ROW()-2,2)), IF(AND(INDIRECT(ADDRESS(ROW()-1,COLUMN()))=0,INDIRECT(ADDRESS(ROW()-2,COLUMN()))=0),$E10,0), INDIRECT(ADDRESS(ROW()-1,2)), IF(INDIRECT(ADDRESS(ROW()-1,COLUMN()))=0,$E10,0), $E10))</f>
        <v>0</v>
      </c>
      <c r="I10" s="163"/>
      <c r="J10" s="135"/>
      <c r="K10" s="116" cm="1">
        <f t="array" aca="1" ref="K10" ca="1">E10* _xlfn.SWITCH(J10,"A",4,"B+", 3.5,"B",3,"C+",2.5,"C",2,"D+",1.5,"D",1,0)  -IF(COUNTIF(B$5:B10,B10)&gt;1,INDIRECT(ADDRESS(ROW()-1,COLUMN())),0) - IF(COUNTIF(B$5:B10,B10)&gt;2,INDIRECT(ADDRESS(ROW()-2,COLUMN())),0)</f>
        <v>0</v>
      </c>
      <c r="L10" s="160" cm="1">
        <f t="array" aca="1" ref="L10" ca="1">MAX(0, IF(OR(J10="o",J10="s",J10="u",J10="P",J10="w",J10="I",J10="x",J10=""),0,E10) - IF(COUNTIF(B$5:B10,B10)&gt;1,INDIRECT(ADDRESS(ROW()-1,COLUMN())),0) - IF(COUNTIF(B$5:B10,B10)&gt;2,INDIRECT(ADDRESS(ROW()-2,COLUMN())),0))</f>
        <v>0</v>
      </c>
    </row>
    <row r="11" spans="1:13" ht="12.75" customHeight="1">
      <c r="A11" s="206"/>
      <c r="B11" s="180" t="s">
        <v>37</v>
      </c>
      <c r="C11" s="207"/>
      <c r="D11" s="8">
        <v>3</v>
      </c>
      <c r="E11" s="32"/>
      <c r="F11" s="33"/>
      <c r="G11" s="27" cm="1">
        <f t="array" aca="1" ref="G11" ca="1">IF(OR($J11="",$J11="I",$J11="F",$J11="X",$J11="W",$J11="U"),0,_xlfn.SWITCH($B11, INDIRECT(ADDRESS(ROW()-2,2)), IF(AND(INDIRECT(ADDRESS(ROW()-1,COLUMN()))=0,INDIRECT(ADDRESS(ROW()-2,COLUMN()))=0),$E11,0), INDIRECT(ADDRESS(ROW()-1,2)), IF(INDIRECT(ADDRESS(ROW()-1,COLUMN()))=0,$E11,0), $E11))</f>
        <v>0</v>
      </c>
      <c r="H11" s="33"/>
      <c r="I11" s="163"/>
      <c r="J11" s="136"/>
      <c r="K11" s="116" cm="1">
        <f t="array" aca="1" ref="K11" ca="1">E11* _xlfn.SWITCH(J11,"A",4,"B+", 3.5,"B",3,"C+",2.5,"C",2,"D+",1.5,"D",1,0)  -IF(COUNTIF(B$5:B11,B11)&gt;1,INDIRECT(ADDRESS(ROW()-1,COLUMN())),0) - IF(COUNTIF(B$5:B11,B11)&gt;2,INDIRECT(ADDRESS(ROW()-2,COLUMN())),0)</f>
        <v>0</v>
      </c>
      <c r="L11" s="160" cm="1">
        <f t="array" aca="1" ref="L11" ca="1">MAX(0, IF(OR(J11="o",J11="s",J11="u",J11="P",J11="w",J11="I",J11="x",J11=""),0,E11) - IF(COUNTIF(B$5:B11,B11)&gt;1,INDIRECT(ADDRESS(ROW()-1,COLUMN())),0) - IF(COUNTIF(B$5:B11,B11)&gt;2,INDIRECT(ADDRESS(ROW()-2,COLUMN())),0))</f>
        <v>0</v>
      </c>
    </row>
    <row r="12" spans="1:13" ht="12.75" customHeight="1">
      <c r="A12" s="174" t="s">
        <v>38</v>
      </c>
      <c r="B12" s="175" t="s">
        <v>39</v>
      </c>
      <c r="C12" s="199"/>
      <c r="D12" s="6">
        <v>3</v>
      </c>
      <c r="E12" s="25"/>
      <c r="F12" s="34"/>
      <c r="G12" s="35"/>
      <c r="H12" s="27" cm="1">
        <f t="array" aca="1" ref="H12" ca="1">IF(OR($J12="",$J12="I",$J12="F",$J12="X",$J12="W",$J12="U"),0,_xlfn.SWITCH($B12, INDIRECT(ADDRESS(ROW()-2,2)), IF(AND(INDIRECT(ADDRESS(ROW()-1,COLUMN()))=0,INDIRECT(ADDRESS(ROW()-2,COLUMN()))=0),$E12,0), INDIRECT(ADDRESS(ROW()-1,2)), IF(INDIRECT(ADDRESS(ROW()-1,COLUMN()))=0,$E12,0), $E12))</f>
        <v>0</v>
      </c>
      <c r="I12" s="163"/>
      <c r="J12" s="134"/>
      <c r="K12" s="116" cm="1">
        <f t="array" aca="1" ref="K12" ca="1">E12* _xlfn.SWITCH(J12,"A",4,"B+", 3.5,"B",3,"C+",2.5,"C",2,"D+",1.5,"D",1,0)  -IF(COUNTIF(B$5:B12,B12)&gt;1,INDIRECT(ADDRESS(ROW()-1,COLUMN())),0) - IF(COUNTIF(B$5:B12,B12)&gt;2,INDIRECT(ADDRESS(ROW()-2,COLUMN())),0)</f>
        <v>0</v>
      </c>
      <c r="L12" s="160" cm="1">
        <f t="array" aca="1" ref="L12" ca="1">MAX(0, IF(OR(J12="o",J12="s",J12="u",J12="P",J12="w",J12="I",J12="x",J12=""),0,E12) - IF(COUNTIF(B$5:B12,B12)&gt;1,INDIRECT(ADDRESS(ROW()-1,COLUMN())),0) - IF(COUNTIF(B$5:B12,B12)&gt;2,INDIRECT(ADDRESS(ROW()-2,COLUMN())),0))</f>
        <v>0</v>
      </c>
    </row>
    <row r="13" spans="1:13" ht="15.6" customHeight="1">
      <c r="A13" s="202"/>
      <c r="B13" s="185" t="s">
        <v>40</v>
      </c>
      <c r="C13" s="208"/>
      <c r="D13" s="28">
        <v>3</v>
      </c>
      <c r="E13" s="29"/>
      <c r="F13" s="30"/>
      <c r="G13" s="30"/>
      <c r="H13" s="27" cm="1">
        <f t="array" aca="1" ref="H13" ca="1">IF(OR($J13="",$J13="I",$J13="F",$J13="X",$J13="W",$J13="U"),0,_xlfn.SWITCH($B13, INDIRECT(ADDRESS(ROW()-2,2)), IF(AND(INDIRECT(ADDRESS(ROW()-1,COLUMN()))=0,INDIRECT(ADDRESS(ROW()-2,COLUMN()))=0),$E13,0), INDIRECT(ADDRESS(ROW()-1,2)), IF(INDIRECT(ADDRESS(ROW()-1,COLUMN()))=0,$E13,0), $E13))</f>
        <v>0</v>
      </c>
      <c r="I13" s="163"/>
      <c r="J13" s="135"/>
      <c r="K13" s="116" cm="1">
        <f t="array" aca="1" ref="K13" ca="1">E13* _xlfn.SWITCH(J13,"A",4,"B+", 3.5,"B",3,"C+",2.5,"C",2,"D+",1.5,"D",1,0)  -IF(COUNTIF(B$5:B13,B13)&gt;1,INDIRECT(ADDRESS(ROW()-1,COLUMN())),0) - IF(COUNTIF(B$5:B13,B13)&gt;2,INDIRECT(ADDRESS(ROW()-2,COLUMN())),0)</f>
        <v>0</v>
      </c>
      <c r="L13" s="160" cm="1">
        <f t="array" aca="1" ref="L13" ca="1">MAX(0, IF(OR(J13="o",J13="s",J13="u",J13="P",J13="w",J13="I",J13="x",J13=""),0,E13) - IF(COUNTIF(B$5:B13,B13)&gt;1,INDIRECT(ADDRESS(ROW()-1,COLUMN())),0) - IF(COUNTIF(B$5:B13,B13)&gt;2,INDIRECT(ADDRESS(ROW()-2,COLUMN())),0))</f>
        <v>0</v>
      </c>
    </row>
    <row r="14" spans="1:13" ht="15.6" customHeight="1">
      <c r="A14" s="202"/>
      <c r="B14" s="173" t="s">
        <v>41</v>
      </c>
      <c r="C14" s="209"/>
      <c r="D14" s="7">
        <v>3</v>
      </c>
      <c r="E14" s="46"/>
      <c r="F14" s="47"/>
      <c r="G14" s="38"/>
      <c r="H14" s="27" cm="1">
        <f t="array" aca="1" ref="H14" ca="1">IF(OR($J14="",$J14="I",$J14="F",$J14="X",$J14="W",$J14="U"),0,_xlfn.SWITCH($B14, INDIRECT(ADDRESS(ROW()-2,2)), IF(AND(INDIRECT(ADDRESS(ROW()-1,COLUMN()))=0,INDIRECT(ADDRESS(ROW()-2,COLUMN()))=0),$E14,0), INDIRECT(ADDRESS(ROW()-1,2)), IF(INDIRECT(ADDRESS(ROW()-1,COLUMN()))=0,$E14,0), $E14))</f>
        <v>0</v>
      </c>
      <c r="I14" s="163"/>
      <c r="J14" s="137"/>
      <c r="K14" s="116" cm="1">
        <f t="array" aca="1" ref="K14" ca="1">E14* _xlfn.SWITCH(J14,"A",4,"B+", 3.5,"B",3,"C+",2.5,"C",2,"D+",1.5,"D",1,0)  -IF(COUNTIF(B$5:B14,B14)&gt;1,INDIRECT(ADDRESS(ROW()-1,COLUMN())),0) - IF(COUNTIF(B$5:B14,B14)&gt;2,INDIRECT(ADDRESS(ROW()-2,COLUMN())),0)</f>
        <v>0</v>
      </c>
      <c r="L14" s="160" cm="1">
        <f t="array" aca="1" ref="L14" ca="1">MAX(0, IF(OR(J14="o",J14="s",J14="u",J14="P",J14="w",J14="I",J14="x",J14=""),0,E14) - IF(COUNTIF(B$5:B14,B14)&gt;1,INDIRECT(ADDRESS(ROW()-1,COLUMN())),0) - IF(COUNTIF(B$5:B14,B14)&gt;2,INDIRECT(ADDRESS(ROW()-2,COLUMN())),0))</f>
        <v>0</v>
      </c>
    </row>
    <row r="15" spans="1:13" ht="22.5" customHeight="1">
      <c r="A15" s="202"/>
      <c r="B15" s="186" t="s">
        <v>42</v>
      </c>
      <c r="C15" s="210"/>
      <c r="D15" s="28">
        <v>3</v>
      </c>
      <c r="E15" s="31"/>
      <c r="F15" s="27" cm="1">
        <f t="array" aca="1" ref="F15" ca="1">IF(OR($J15="",$J15="I",$J15="F",$J15="X",$J15="W",$J15="U"),0,_xlfn.SWITCH($B15, INDIRECT(ADDRESS(ROW()-2,2)), IF(AND(INDIRECT(ADDRESS(ROW()-1,COLUMN()))=0,INDIRECT(ADDRESS(ROW()-2,COLUMN()))=0),$E15,0), INDIRECT(ADDRESS(ROW()-1,2)), IF(INDIRECT(ADDRESS(ROW()-1,COLUMN()))=0,$E15,0), $E15))</f>
        <v>0</v>
      </c>
      <c r="G15" s="30"/>
      <c r="H15" s="30"/>
      <c r="I15" s="163"/>
      <c r="J15" s="135"/>
      <c r="K15" s="116" cm="1">
        <f t="array" aca="1" ref="K15" ca="1">E15* _xlfn.SWITCH(J15,"A",4,"B+", 3.5,"B",3,"C+",2.5,"C",2,"D+",1.5,"D",1,0)  -IF(COUNTIF(B$5:B15,B15)&gt;1,INDIRECT(ADDRESS(ROW()-1,COLUMN())),0) - IF(COUNTIF(B$5:B15,B15)&gt;2,INDIRECT(ADDRESS(ROW()-2,COLUMN())),0)</f>
        <v>0</v>
      </c>
      <c r="L15" s="160" cm="1">
        <f t="array" aca="1" ref="L15" ca="1">MAX(0, IF(OR(J15="o",J15="s",J15="u",J15="P",J15="w",J15="I",J15="x",J15=""),0,E15) - IF(COUNTIF(B$5:B15,B15)&gt;1,INDIRECT(ADDRESS(ROW()-1,COLUMN())),0) - IF(COUNTIF(B$5:B15,B15)&gt;2,INDIRECT(ADDRESS(ROW()-2,COLUMN())),0))</f>
        <v>0</v>
      </c>
    </row>
    <row r="16" spans="1:13" ht="12.75" customHeight="1">
      <c r="A16" s="202"/>
      <c r="B16" s="167" t="s">
        <v>43</v>
      </c>
      <c r="C16" s="205"/>
      <c r="D16" s="28">
        <v>1</v>
      </c>
      <c r="E16" s="31"/>
      <c r="F16" s="27" cm="1">
        <f t="array" aca="1" ref="F16" ca="1">IF(OR($J16="",$J16="I",$J16="F",$J16="X",$J16="W",$J16="U"),0,_xlfn.SWITCH($B16, INDIRECT(ADDRESS(ROW()-2,2)), IF(AND(INDIRECT(ADDRESS(ROW()-1,COLUMN()))=0,INDIRECT(ADDRESS(ROW()-2,COLUMN()))=0),$E16,0), INDIRECT(ADDRESS(ROW()-1,2)), IF(INDIRECT(ADDRESS(ROW()-1,COLUMN()))=0,$E16,0), $E16))</f>
        <v>0</v>
      </c>
      <c r="G16" s="30"/>
      <c r="H16" s="30"/>
      <c r="I16" s="163"/>
      <c r="J16" s="135"/>
      <c r="K16" s="116" cm="1">
        <f t="array" aca="1" ref="K16" ca="1">E16* _xlfn.SWITCH(J16,"A",4,"B+", 3.5,"B",3,"C+",2.5,"C",2,"D+",1.5,"D",1,0)  -IF(COUNTIF(B$5:B16,B16)&gt;1,INDIRECT(ADDRESS(ROW()-1,COLUMN())),0) - IF(COUNTIF(B$5:B16,B16)&gt;2,INDIRECT(ADDRESS(ROW()-2,COLUMN())),0)</f>
        <v>0</v>
      </c>
      <c r="L16" s="160" cm="1">
        <f t="array" aca="1" ref="L16" ca="1">MAX(0, IF(OR(J16="o",J16="s",J16="u",J16="P",J16="w",J16="I",J16="x",J16=""),0,E16) - IF(COUNTIF(B$5:B16,B16)&gt;1,INDIRECT(ADDRESS(ROW()-1,COLUMN())),0) - IF(COUNTIF(B$5:B16,B16)&gt;2,INDIRECT(ADDRESS(ROW()-2,COLUMN())),0))</f>
        <v>0</v>
      </c>
    </row>
    <row r="17" spans="1:13" ht="12.75" customHeight="1">
      <c r="A17" s="202"/>
      <c r="B17" s="167" t="s">
        <v>44</v>
      </c>
      <c r="C17" s="205"/>
      <c r="D17" s="28">
        <v>3</v>
      </c>
      <c r="E17" s="31"/>
      <c r="F17" s="27" cm="1">
        <f t="array" aca="1" ref="F17" ca="1">IF(OR($J17="",$J17="I",$J17="F",$J17="X",$J17="W",$J17="U"),0,_xlfn.SWITCH($B17, INDIRECT(ADDRESS(ROW()-2,2)), IF(AND(INDIRECT(ADDRESS(ROW()-1,COLUMN()))=0,INDIRECT(ADDRESS(ROW()-2,COLUMN()))=0),$E17,0), INDIRECT(ADDRESS(ROW()-1,2)), IF(INDIRECT(ADDRESS(ROW()-1,COLUMN()))=0,$E17,0), $E17))</f>
        <v>0</v>
      </c>
      <c r="G17" s="30"/>
      <c r="H17" s="30"/>
      <c r="I17" s="163"/>
      <c r="J17" s="135"/>
      <c r="K17" s="116" cm="1">
        <f t="array" aca="1" ref="K17" ca="1">E17* _xlfn.SWITCH(J17,"A",4,"B+", 3.5,"B",3,"C+",2.5,"C",2,"D+",1.5,"D",1,0)  -IF(COUNTIF(B$5:B17,B17)&gt;1,INDIRECT(ADDRESS(ROW()-1,COLUMN())),0) - IF(COUNTIF(B$5:B17,B17)&gt;2,INDIRECT(ADDRESS(ROW()-2,COLUMN())),0)</f>
        <v>0</v>
      </c>
      <c r="L17" s="160" cm="1">
        <f t="array" aca="1" ref="L17" ca="1">MAX(0, IF(OR(J17="o",J17="s",J17="u",J17="P",J17="w",J17="I",J17="x",J17=""),0,E17) - IF(COUNTIF(B$5:B17,B17)&gt;1,INDIRECT(ADDRESS(ROW()-1,COLUMN())),0) - IF(COUNTIF(B$5:B17,B17)&gt;2,INDIRECT(ADDRESS(ROW()-2,COLUMN())),0))</f>
        <v>0</v>
      </c>
    </row>
    <row r="18" spans="1:13" ht="12.75" customHeight="1">
      <c r="A18" s="202"/>
      <c r="B18" s="167" t="s">
        <v>45</v>
      </c>
      <c r="C18" s="205"/>
      <c r="D18" s="28">
        <v>3</v>
      </c>
      <c r="E18" s="31"/>
      <c r="F18" s="27" cm="1">
        <f t="array" aca="1" ref="F18" ca="1">IF(OR($J18="",$J18="I",$J18="F",$J18="X",$J18="W",$J18="U"),0,_xlfn.SWITCH($B18, INDIRECT(ADDRESS(ROW()-2,2)), IF(AND(INDIRECT(ADDRESS(ROW()-1,COLUMN()))=0,INDIRECT(ADDRESS(ROW()-2,COLUMN()))=0),$E18,0), INDIRECT(ADDRESS(ROW()-1,2)), IF(INDIRECT(ADDRESS(ROW()-1,COLUMN()))=0,$E18,0), $E18))</f>
        <v>0</v>
      </c>
      <c r="G18" s="30"/>
      <c r="H18" s="30"/>
      <c r="I18" s="163"/>
      <c r="J18" s="138"/>
      <c r="K18" s="116" cm="1">
        <f t="array" aca="1" ref="K18" ca="1">E18* _xlfn.SWITCH(J18,"A",4,"B+", 3.5,"B",3,"C+",2.5,"C",2,"D+",1.5,"D",1,0)  -IF(COUNTIF(B$5:B18,B18)&gt;1,INDIRECT(ADDRESS(ROW()-1,COLUMN())),0) - IF(COUNTIF(B$5:B18,B18)&gt;2,INDIRECT(ADDRESS(ROW()-2,COLUMN())),0)</f>
        <v>0</v>
      </c>
      <c r="L18" s="160" cm="1">
        <f t="array" aca="1" ref="L18" ca="1">MAX(0, IF(OR(J18="o",J18="s",J18="u",J18="P",J18="w",J18="I",J18="x",J18=""),0,E18) - IF(COUNTIF(B$5:B18,B18)&gt;1,INDIRECT(ADDRESS(ROW()-1,COLUMN())),0) - IF(COUNTIF(B$5:B18,B18)&gt;2,INDIRECT(ADDRESS(ROW()-2,COLUMN())),0))</f>
        <v>0</v>
      </c>
    </row>
    <row r="19" spans="1:13" ht="12.75" customHeight="1">
      <c r="A19" s="202"/>
      <c r="B19" s="167" t="s">
        <v>46</v>
      </c>
      <c r="C19" s="205"/>
      <c r="D19" s="28">
        <v>2</v>
      </c>
      <c r="E19" s="36"/>
      <c r="F19" s="30"/>
      <c r="G19" s="27" cm="1">
        <f t="array" aca="1" ref="G19" ca="1">IF(OR($J19="",$J19="I",$J19="F",$J19="X",$J19="W",$J19="U"),0,_xlfn.SWITCH($B19, INDIRECT(ADDRESS(ROW()-2,2)), IF(AND(INDIRECT(ADDRESS(ROW()-1,COLUMN()))=0,INDIRECT(ADDRESS(ROW()-2,COLUMN()))=0),$E19,0), INDIRECT(ADDRESS(ROW()-1,2)), IF(INDIRECT(ADDRESS(ROW()-1,COLUMN()))=0,$E19,0), $E19))</f>
        <v>0</v>
      </c>
      <c r="H19" s="30"/>
      <c r="I19" s="163"/>
      <c r="J19" s="138"/>
      <c r="K19" s="116" cm="1">
        <f t="array" aca="1" ref="K19" ca="1">E19* _xlfn.SWITCH(J19,"A",4,"B+", 3.5,"B",3,"C+",2.5,"C",2,"D+",1.5,"D",1,0)  -IF(COUNTIF(B$5:B19,B19)&gt;1,INDIRECT(ADDRESS(ROW()-1,COLUMN())),0) - IF(COUNTIF(B$5:B19,B19)&gt;2,INDIRECT(ADDRESS(ROW()-2,COLUMN())),0)</f>
        <v>0</v>
      </c>
      <c r="L19" s="160" cm="1">
        <f t="array" aca="1" ref="L19" ca="1">MAX(0, IF(OR(J19="o",J19="s",J19="u",J19="P",J19="w",J19="I",J19="x",J19=""),0,E19) - IF(COUNTIF(B$5:B19,B19)&gt;1,INDIRECT(ADDRESS(ROW()-1,COLUMN())),0) - IF(COUNTIF(B$5:B19,B19)&gt;2,INDIRECT(ADDRESS(ROW()-2,COLUMN())),0))</f>
        <v>0</v>
      </c>
    </row>
    <row r="20" spans="1:13" ht="12.75" customHeight="1">
      <c r="A20" s="202"/>
      <c r="B20" s="167" t="s">
        <v>47</v>
      </c>
      <c r="C20" s="205"/>
      <c r="D20" s="28">
        <v>3</v>
      </c>
      <c r="E20" s="36"/>
      <c r="F20" s="30"/>
      <c r="G20" s="27" cm="1">
        <f t="array" aca="1" ref="G20" ca="1">IF(OR($J20="",$J20="I",$J20="F",$J20="X",$J20="W",$J20="U"),0,_xlfn.SWITCH($B20, INDIRECT(ADDRESS(ROW()-2,2)), IF(AND(INDIRECT(ADDRESS(ROW()-1,COLUMN()))=0,INDIRECT(ADDRESS(ROW()-2,COLUMN()))=0),$E20,0), INDIRECT(ADDRESS(ROW()-1,2)), IF(INDIRECT(ADDRESS(ROW()-1,COLUMN()))=0,$E20,0), $E20))</f>
        <v>0</v>
      </c>
      <c r="H20" s="30"/>
      <c r="I20" s="163"/>
      <c r="J20" s="138"/>
      <c r="K20" s="116" cm="1">
        <f t="array" aca="1" ref="K20" ca="1">E20* _xlfn.SWITCH(J20,"A",4,"B+", 3.5,"B",3,"C+",2.5,"C",2,"D+",1.5,"D",1,0)  -IF(COUNTIF(B$5:B20,B20)&gt;1,INDIRECT(ADDRESS(ROW()-1,COLUMN())),0) - IF(COUNTIF(B$5:B20,B20)&gt;2,INDIRECT(ADDRESS(ROW()-2,COLUMN())),0)</f>
        <v>0</v>
      </c>
      <c r="L20" s="160" cm="1">
        <f t="array" aca="1" ref="L20" ca="1">MAX(0, IF(OR(J20="o",J20="s",J20="u",J20="P",J20="w",J20="I",J20="x",J20=""),0,E20) - IF(COUNTIF(B$5:B20,B20)&gt;1,INDIRECT(ADDRESS(ROW()-1,COLUMN())),0) - IF(COUNTIF(B$5:B20,B20)&gt;2,INDIRECT(ADDRESS(ROW()-2,COLUMN())),0))</f>
        <v>0</v>
      </c>
    </row>
    <row r="21" spans="1:13" ht="12.75" customHeight="1">
      <c r="A21" s="202"/>
      <c r="B21" s="180" t="s">
        <v>48</v>
      </c>
      <c r="C21" s="207"/>
      <c r="D21" s="7">
        <v>1</v>
      </c>
      <c r="E21" s="37"/>
      <c r="F21" s="27" cm="1">
        <f t="array" aca="1" ref="F21" ca="1">IF(OR($J21="",$J21="I",$J21="F",$J21="X",$J21="W",$J21="U"),0,_xlfn.SWITCH($B21, INDIRECT(ADDRESS(ROW()-2,2)), IF(AND(INDIRECT(ADDRESS(ROW()-1,COLUMN()))=0,INDIRECT(ADDRESS(ROW()-2,COLUMN()))=0),$E21,0), INDIRECT(ADDRESS(ROW()-1,2)), IF(INDIRECT(ADDRESS(ROW()-1,COLUMN()))=0,$E21,0), $E21))</f>
        <v>0</v>
      </c>
      <c r="G21" s="38"/>
      <c r="H21" s="38"/>
      <c r="I21" s="163"/>
      <c r="J21" s="139"/>
      <c r="K21" s="116" cm="1">
        <f t="array" aca="1" ref="K21" ca="1">E21* _xlfn.SWITCH(J21,"A",4,"B+", 3.5,"B",3,"C+",2.5,"C",2,"D+",1.5,"D",1,0)  -IF(COUNTIF(B$5:B21,B21)&gt;1,INDIRECT(ADDRESS(ROW()-1,COLUMN())),0) - IF(COUNTIF(B$5:B21,B21)&gt;2,INDIRECT(ADDRESS(ROW()-2,COLUMN())),0)</f>
        <v>0</v>
      </c>
      <c r="L21" s="160" cm="1">
        <f t="array" aca="1" ref="L21" ca="1">MAX(0, IF(OR(J21="o",J21="s",J21="u",J21="P",J21="w",J21="I",J21="x",J21=""),0,E21) - IF(COUNTIF(B$5:B21,B21)&gt;1,INDIRECT(ADDRESS(ROW()-1,COLUMN())),0) - IF(COUNTIF(B$5:B21,B21)&gt;2,INDIRECT(ADDRESS(ROW()-2,COLUMN())),0))</f>
        <v>0</v>
      </c>
    </row>
    <row r="22" spans="1:13" ht="24" customHeight="1">
      <c r="A22" s="174" t="s">
        <v>49</v>
      </c>
      <c r="B22" s="175" t="s">
        <v>50</v>
      </c>
      <c r="C22" s="199"/>
      <c r="D22" s="6">
        <v>3</v>
      </c>
      <c r="E22" s="39"/>
      <c r="F22" s="27" cm="1">
        <f t="array" aca="1" ref="F22" ca="1">IF(OR($J22="",$J22="I",$J22="F",$J22="X",$J22="W",$J22="U"),0,_xlfn.SWITCH($B22, INDIRECT(ADDRESS(ROW()-2,2)), IF(AND(INDIRECT(ADDRESS(ROW()-1,COLUMN()))=0,INDIRECT(ADDRESS(ROW()-2,COLUMN()))=0),$E22,0), INDIRECT(ADDRESS(ROW()-1,2)), IF(INDIRECT(ADDRESS(ROW()-1,COLUMN()))=0,$E22,0), $E22))</f>
        <v>0</v>
      </c>
      <c r="G22" s="26"/>
      <c r="H22" s="40"/>
      <c r="I22" s="163"/>
      <c r="J22" s="134"/>
      <c r="K22" s="116" cm="1">
        <f t="array" aca="1" ref="K22" ca="1">E22* _xlfn.SWITCH(J22,"A",4,"B+", 3.5,"B",3,"C+",2.5,"C",2,"D+",1.5,"D",1,0)  -IF(COUNTIF(B$5:B22,B22)&gt;1,INDIRECT(ADDRESS(ROW()-1,COLUMN())),0) - IF(COUNTIF(B$5:B22,B22)&gt;2,INDIRECT(ADDRESS(ROW()-2,COLUMN())),0)</f>
        <v>0</v>
      </c>
      <c r="L22" s="160" cm="1">
        <f t="array" aca="1" ref="L22" ca="1">MAX(0, IF(OR(J22="o",J22="s",J22="u",J22="P",J22="w",J22="I",J22="x",J22=""),0,E22) - IF(COUNTIF(B$5:B22,B22)&gt;1,INDIRECT(ADDRESS(ROW()-1,COLUMN())),0) - IF(COUNTIF(B$5:B22,B22)&gt;2,INDIRECT(ADDRESS(ROW()-2,COLUMN())),0))</f>
        <v>0</v>
      </c>
    </row>
    <row r="23" spans="1:13" ht="21.75" customHeight="1">
      <c r="A23" s="202"/>
      <c r="B23" s="167" t="s">
        <v>51</v>
      </c>
      <c r="C23" s="205"/>
      <c r="D23" s="28">
        <v>3</v>
      </c>
      <c r="E23" s="41"/>
      <c r="F23" s="27" cm="1">
        <f t="array" aca="1" ref="F23" ca="1">IF(OR($J23="",$J23="I",$J23="F",$J23="X",$J23="W",$J23="U"),0,_xlfn.SWITCH($B23, INDIRECT(ADDRESS(ROW()-2,2)), IF(AND(INDIRECT(ADDRESS(ROW()-1,COLUMN()))=0,INDIRECT(ADDRESS(ROW()-2,COLUMN()))=0),$E23,0), INDIRECT(ADDRESS(ROW()-1,2)), IF(INDIRECT(ADDRESS(ROW()-1,COLUMN()))=0,$E23,0), $E23))</f>
        <v>0</v>
      </c>
      <c r="G23" s="30"/>
      <c r="H23" s="42"/>
      <c r="I23" s="163"/>
      <c r="J23" s="135"/>
      <c r="K23" s="116" cm="1">
        <f t="array" aca="1" ref="K23" ca="1">E23* _xlfn.SWITCH(J23,"A",4,"B+", 3.5,"B",3,"C+",2.5,"C",2,"D+",1.5,"D",1,0)  -IF(COUNTIF(B$5:B23,B23)&gt;1,INDIRECT(ADDRESS(ROW()-1,COLUMN())),0) - IF(COUNTIF(B$5:B23,B23)&gt;2,INDIRECT(ADDRESS(ROW()-2,COLUMN())),0)</f>
        <v>0</v>
      </c>
      <c r="L23" s="160" cm="1">
        <f t="array" aca="1" ref="L23" ca="1">MAX(0, IF(OR(J23="o",J23="s",J23="u",J23="P",J23="w",J23="I",J23="x",J23=""),0,E23) - IF(COUNTIF(B$5:B23,B23)&gt;1,INDIRECT(ADDRESS(ROW()-1,COLUMN())),0) - IF(COUNTIF(B$5:B23,B23)&gt;2,INDIRECT(ADDRESS(ROW()-2,COLUMN())),0))</f>
        <v>0</v>
      </c>
    </row>
    <row r="24" spans="1:13" ht="12.75" customHeight="1">
      <c r="A24" s="202"/>
      <c r="B24" s="167" t="s">
        <v>52</v>
      </c>
      <c r="C24" s="205"/>
      <c r="D24" s="28">
        <v>3</v>
      </c>
      <c r="E24" s="36"/>
      <c r="F24" s="30"/>
      <c r="G24" s="27" cm="1">
        <f t="array" aca="1" ref="G24" ca="1">IF(OR($J24="",$J24="I",$J24="F",$J24="X",$J24="W",$J24="U"),0,_xlfn.SWITCH($B24, INDIRECT(ADDRESS(ROW()-2,2)), IF(AND(INDIRECT(ADDRESS(ROW()-1,COLUMN()))=0,INDIRECT(ADDRESS(ROW()-2,COLUMN()))=0),$E24,0), INDIRECT(ADDRESS(ROW()-1,2)), IF(INDIRECT(ADDRESS(ROW()-1,COLUMN()))=0,$E24,0), $E24))</f>
        <v>0</v>
      </c>
      <c r="H24" s="42"/>
      <c r="I24" s="163"/>
      <c r="J24" s="135"/>
      <c r="K24" s="116" cm="1">
        <f t="array" aca="1" ref="K24" ca="1">E24* _xlfn.SWITCH(J24,"A",4,"B+", 3.5,"B",3,"C+",2.5,"C",2,"D+",1.5,"D",1,0)  -IF(COUNTIF(B$5:B24,B24)&gt;1,INDIRECT(ADDRESS(ROW()-1,COLUMN())),0) - IF(COUNTIF(B$5:B24,B24)&gt;2,INDIRECT(ADDRESS(ROW()-2,COLUMN())),0)</f>
        <v>0</v>
      </c>
      <c r="L24" s="160" cm="1">
        <f t="array" aca="1" ref="L24" ca="1">MAX(0, IF(OR(J24="o",J24="s",J24="u",J24="P",J24="w",J24="I",J24="x",J24=""),0,E24) - IF(COUNTIF(B$5:B24,B24)&gt;1,INDIRECT(ADDRESS(ROW()-1,COLUMN())),0) - IF(COUNTIF(B$5:B24,B24)&gt;2,INDIRECT(ADDRESS(ROW()-2,COLUMN())),0))</f>
        <v>0</v>
      </c>
    </row>
    <row r="25" spans="1:13" ht="12.75" customHeight="1">
      <c r="A25" s="202"/>
      <c r="B25" s="167" t="s">
        <v>53</v>
      </c>
      <c r="C25" s="205"/>
      <c r="D25" s="28">
        <v>1</v>
      </c>
      <c r="E25" s="36"/>
      <c r="F25" s="30"/>
      <c r="G25" s="27" cm="1">
        <f t="array" aca="1" ref="G25" ca="1">IF(OR($J25="",$J25="I",$J25="F",$J25="X",$J25="W",$J25="U"),0,_xlfn.SWITCH($B25, INDIRECT(ADDRESS(ROW()-2,2)), IF(AND(INDIRECT(ADDRESS(ROW()-1,COLUMN()))=0,INDIRECT(ADDRESS(ROW()-2,COLUMN()))=0),$E25,0), INDIRECT(ADDRESS(ROW()-1,2)), IF(INDIRECT(ADDRESS(ROW()-1,COLUMN()))=0,$E25,0), $E25))</f>
        <v>0</v>
      </c>
      <c r="H25" s="42"/>
      <c r="I25" s="163"/>
      <c r="J25" s="135"/>
      <c r="K25" s="116" cm="1">
        <f t="array" aca="1" ref="K25" ca="1">E25* _xlfn.SWITCH(J25,"A",4,"B+", 3.5,"B",3,"C+",2.5,"C",2,"D+",1.5,"D",1,0)  -IF(COUNTIF(B$5:B25,B25)&gt;1,INDIRECT(ADDRESS(ROW()-1,COLUMN())),0) - IF(COUNTIF(B$5:B25,B25)&gt;2,INDIRECT(ADDRESS(ROW()-2,COLUMN())),0)</f>
        <v>0</v>
      </c>
      <c r="L25" s="160" cm="1">
        <f t="array" aca="1" ref="L25" ca="1">MAX(0, IF(OR(J25="o",J25="s",J25="u",J25="P",J25="w",J25="I",J25="x",J25=""),0,E25) - IF(COUNTIF(B$5:B25,B25)&gt;1,INDIRECT(ADDRESS(ROW()-1,COLUMN())),0) - IF(COUNTIF(B$5:B25,B25)&gt;2,INDIRECT(ADDRESS(ROW()-2,COLUMN())),0))</f>
        <v>0</v>
      </c>
    </row>
    <row r="26" spans="1:13" ht="12.75" customHeight="1">
      <c r="A26" s="202"/>
      <c r="B26" s="167" t="s">
        <v>54</v>
      </c>
      <c r="C26" s="194"/>
      <c r="D26" s="28">
        <v>3</v>
      </c>
      <c r="E26" s="41"/>
      <c r="F26" s="27" cm="1">
        <f t="array" aca="1" ref="F26" ca="1">IF(OR($J26="",$J26="I",$J26="F",$J26="X",$J26="W",$J26="U"),0,_xlfn.SWITCH($B26, INDIRECT(ADDRESS(ROW()-2,2)), IF(AND(INDIRECT(ADDRESS(ROW()-1,COLUMN()))=0,INDIRECT(ADDRESS(ROW()-2,COLUMN()))=0),$E26,0), INDIRECT(ADDRESS(ROW()-1,2)), IF(INDIRECT(ADDRESS(ROW()-1,COLUMN()))=0,$E26,0), $E26))</f>
        <v>0</v>
      </c>
      <c r="G26" s="30"/>
      <c r="H26" s="42"/>
      <c r="I26" s="163"/>
      <c r="J26" s="135"/>
      <c r="K26" s="116" cm="1">
        <f t="array" aca="1" ref="K26" ca="1">E26* _xlfn.SWITCH(J26,"A",4,"B+", 3.5,"B",3,"C+",2.5,"C",2,"D+",1.5,"D",1,0)  -IF(COUNTIF(B$5:B26,B26)&gt;1,INDIRECT(ADDRESS(ROW()-1,COLUMN())),0) - IF(COUNTIF(B$5:B26,B26)&gt;2,INDIRECT(ADDRESS(ROW()-2,COLUMN())),0)</f>
        <v>0</v>
      </c>
      <c r="L26" s="160" cm="1">
        <f t="array" aca="1" ref="L26" ca="1">MAX(0, IF(OR(J26="o",J26="s",J26="u",J26="P",J26="w",J26="I",J26="x",J26=""),0,E26) - IF(COUNTIF(B$5:B26,B26)&gt;1,INDIRECT(ADDRESS(ROW()-1,COLUMN())),0) - IF(COUNTIF(B$5:B26,B26)&gt;2,INDIRECT(ADDRESS(ROW()-2,COLUMN())),0))</f>
        <v>0</v>
      </c>
      <c r="M26" s="133"/>
    </row>
    <row r="27" spans="1:13" ht="12.75" customHeight="1">
      <c r="A27" s="202"/>
      <c r="B27" s="167" t="s">
        <v>55</v>
      </c>
      <c r="C27" s="205"/>
      <c r="D27" s="28">
        <v>3</v>
      </c>
      <c r="E27" s="36"/>
      <c r="F27" s="30"/>
      <c r="G27" s="27" cm="1">
        <f t="array" aca="1" ref="G27" ca="1">IF(OR($J27="",$J27="I",$J27="F",$J27="X",$J27="W",$J27="U"),0,_xlfn.SWITCH($B27, INDIRECT(ADDRESS(ROW()-2,2)), IF(AND(INDIRECT(ADDRESS(ROW()-1,COLUMN()))=0,INDIRECT(ADDRESS(ROW()-2,COLUMN()))=0),$E27,0), INDIRECT(ADDRESS(ROW()-1,2)), IF(INDIRECT(ADDRESS(ROW()-1,COLUMN()))=0,$E27,0), $E27))</f>
        <v>0</v>
      </c>
      <c r="H27" s="42"/>
      <c r="I27" s="163"/>
      <c r="J27" s="135"/>
      <c r="K27" s="116" cm="1">
        <f t="array" aca="1" ref="K27" ca="1">E27* _xlfn.SWITCH(J27,"A",4,"B+", 3.5,"B",3,"C+",2.5,"C",2,"D+",1.5,"D",1,0)  -IF(COUNTIF(B$5:B27,B27)&gt;1,INDIRECT(ADDRESS(ROW()-1,COLUMN())),0) - IF(COUNTIF(B$5:B27,B27)&gt;2,INDIRECT(ADDRESS(ROW()-2,COLUMN())),0)</f>
        <v>0</v>
      </c>
      <c r="L27" s="160" cm="1">
        <f t="array" aca="1" ref="L27" ca="1">MAX(0, IF(OR(J27="o",J27="s",J27="u",J27="P",J27="w",J27="I",J27="x",J27=""),0,E27) - IF(COUNTIF(B$5:B27,B27)&gt;1,INDIRECT(ADDRESS(ROW()-1,COLUMN())),0) - IF(COUNTIF(B$5:B27,B27)&gt;2,INDIRECT(ADDRESS(ROW()-2,COLUMN())),0))</f>
        <v>0</v>
      </c>
    </row>
    <row r="28" spans="1:13" ht="12.75" customHeight="1">
      <c r="A28" s="202"/>
      <c r="B28" s="167" t="s">
        <v>56</v>
      </c>
      <c r="C28" s="205"/>
      <c r="D28" s="28">
        <v>1</v>
      </c>
      <c r="E28" s="36"/>
      <c r="F28" s="30"/>
      <c r="G28" s="27" cm="1">
        <f t="array" aca="1" ref="G28" ca="1">IF(OR($J28="",$J28="I",$J28="F",$J28="X",$J28="W",$J28="U"),0,_xlfn.SWITCH($B28, INDIRECT(ADDRESS(ROW()-2,2)), IF(AND(INDIRECT(ADDRESS(ROW()-1,COLUMN()))=0,INDIRECT(ADDRESS(ROW()-2,COLUMN()))=0),$E28,0), INDIRECT(ADDRESS(ROW()-1,2)), IF(INDIRECT(ADDRESS(ROW()-1,COLUMN()))=0,$E28,0), $E28))</f>
        <v>0</v>
      </c>
      <c r="H28" s="42"/>
      <c r="I28" s="163"/>
      <c r="J28" s="135"/>
      <c r="K28" s="116" cm="1">
        <f t="array" aca="1" ref="K28" ca="1">E28* _xlfn.SWITCH(J28,"A",4,"B+", 3.5,"B",3,"C+",2.5,"C",2,"D+",1.5,"D",1,0)  -IF(COUNTIF(B$5:B28,B28)&gt;1,INDIRECT(ADDRESS(ROW()-1,COLUMN())),0) - IF(COUNTIF(B$5:B28,B28)&gt;2,INDIRECT(ADDRESS(ROW()-2,COLUMN())),0)</f>
        <v>0</v>
      </c>
      <c r="L28" s="160" cm="1">
        <f t="array" aca="1" ref="L28" ca="1">MAX(0, IF(OR(J28="o",J28="s",J28="u",J28="P",J28="w",J28="I",J28="x",J28=""),0,E28) - IF(COUNTIF(B$5:B28,B28)&gt;1,INDIRECT(ADDRESS(ROW()-1,COLUMN())),0) - IF(COUNTIF(B$5:B28,B28)&gt;2,INDIRECT(ADDRESS(ROW()-2,COLUMN())),0))</f>
        <v>0</v>
      </c>
    </row>
    <row r="29" spans="1:13" ht="23.25" customHeight="1">
      <c r="A29" s="174" t="s">
        <v>57</v>
      </c>
      <c r="B29" s="175" t="s">
        <v>58</v>
      </c>
      <c r="C29" s="199"/>
      <c r="D29" s="6">
        <v>3</v>
      </c>
      <c r="E29" s="44"/>
      <c r="F29" s="27" cm="1">
        <f t="array" aca="1" ref="F29" ca="1">IF(OR($J29="",$J29="I",$J29="F",$J29="X",$J29="W",$J29="U"),0,_xlfn.SWITCH($B29, INDIRECT(ADDRESS(ROW()-2,2)), IF(AND(INDIRECT(ADDRESS(ROW()-1,COLUMN()))=0,INDIRECT(ADDRESS(ROW()-2,COLUMN()))=0),$E29,0), INDIRECT(ADDRESS(ROW()-1,2)), IF(INDIRECT(ADDRESS(ROW()-1,COLUMN()))=0,$E29,0), $E29))</f>
        <v>0</v>
      </c>
      <c r="G29" s="45"/>
      <c r="H29" s="26"/>
      <c r="I29" s="163"/>
      <c r="J29" s="134"/>
      <c r="K29" s="116" cm="1">
        <f t="array" aca="1" ref="K29" ca="1">E29* _xlfn.SWITCH(J29,"A",4,"B+", 3.5,"B",3,"C+",2.5,"C",2,"D+",1.5,"D",1,0)  -IF(COUNTIF(B$5:B29,B29)&gt;1,INDIRECT(ADDRESS(ROW()-1,COLUMN())),0) - IF(COUNTIF(B$5:B29,B29)&gt;2,INDIRECT(ADDRESS(ROW()-2,COLUMN())),0)</f>
        <v>0</v>
      </c>
      <c r="L29" s="160" cm="1">
        <f t="array" aca="1" ref="L29" ca="1">MAX(0, IF(OR(J29="o",J29="s",J29="u",J29="P",J29="w",J29="I",J29="x",J29=""),0,E29) - IF(COUNTIF(B$5:B29,B29)&gt;1,INDIRECT(ADDRESS(ROW()-1,COLUMN())),0) - IF(COUNTIF(B$5:B29,B29)&gt;2,INDIRECT(ADDRESS(ROW()-2,COLUMN())),0))</f>
        <v>0</v>
      </c>
    </row>
    <row r="30" spans="1:13" ht="23.25" customHeight="1">
      <c r="A30" s="202"/>
      <c r="B30" s="167" t="s">
        <v>59</v>
      </c>
      <c r="C30" s="205"/>
      <c r="D30" s="28">
        <v>1</v>
      </c>
      <c r="E30" s="36"/>
      <c r="F30" s="30"/>
      <c r="G30" s="27" cm="1">
        <f t="array" aca="1" ref="G30" ca="1">IF(OR($J30="",$J30="I",$J30="F",$J30="X",$J30="W",$J30="U"),0,_xlfn.SWITCH($B30, INDIRECT(ADDRESS(ROW()-2,2)), IF(AND(INDIRECT(ADDRESS(ROW()-1,COLUMN()))=0,INDIRECT(ADDRESS(ROW()-2,COLUMN()))=0),$E30,0), INDIRECT(ADDRESS(ROW()-1,2)), IF(INDIRECT(ADDRESS(ROW()-1,COLUMN()))=0,$E30,0), $E30))</f>
        <v>0</v>
      </c>
      <c r="H30" s="30"/>
      <c r="I30" s="163"/>
      <c r="J30" s="135"/>
      <c r="K30" s="116" cm="1">
        <f t="array" aca="1" ref="K30" ca="1">E30* _xlfn.SWITCH(J30,"A",4,"B+", 3.5,"B",3,"C+",2.5,"C",2,"D+",1.5,"D",1,0)  -IF(COUNTIF(B$5:B30,B30)&gt;1,INDIRECT(ADDRESS(ROW()-1,COLUMN())),0) - IF(COUNTIF(B$5:B30,B30)&gt;2,INDIRECT(ADDRESS(ROW()-2,COLUMN())),0)</f>
        <v>0</v>
      </c>
      <c r="L30" s="160" cm="1">
        <f t="array" aca="1" ref="L30" ca="1">MAX(0, IF(OR(J30="o",J30="s",J30="u",J30="P",J30="w",J30="I",J30="x",J30=""),0,E30) - IF(COUNTIF(B$5:B30,B30)&gt;1,INDIRECT(ADDRESS(ROW()-1,COLUMN())),0) - IF(COUNTIF(B$5:B30,B30)&gt;2,INDIRECT(ADDRESS(ROW()-2,COLUMN())),0))</f>
        <v>0</v>
      </c>
    </row>
    <row r="31" spans="1:13" ht="13.5" customHeight="1">
      <c r="A31" s="202"/>
      <c r="B31" s="167" t="s">
        <v>60</v>
      </c>
      <c r="C31" s="205"/>
      <c r="D31" s="28">
        <v>3</v>
      </c>
      <c r="E31" s="36"/>
      <c r="F31" s="30"/>
      <c r="G31" s="27" cm="1">
        <f t="array" aca="1" ref="G31" ca="1">IF(OR($J31="",$J31="I",$J31="F",$J31="X",$J31="W",$J31="U"),0,_xlfn.SWITCH($B31, INDIRECT(ADDRESS(ROW()-2,2)), IF(AND(INDIRECT(ADDRESS(ROW()-1,COLUMN()))=0,INDIRECT(ADDRESS(ROW()-2,COLUMN()))=0),$E31,0), INDIRECT(ADDRESS(ROW()-1,2)), IF(INDIRECT(ADDRESS(ROW()-1,COLUMN()))=0,$E31,0), $E31))</f>
        <v>0</v>
      </c>
      <c r="H31" s="30"/>
      <c r="I31" s="163"/>
      <c r="J31" s="135"/>
      <c r="K31" s="116" cm="1">
        <f t="array" aca="1" ref="K31" ca="1">E31* _xlfn.SWITCH(J31,"A",4,"B+", 3.5,"B",3,"C+",2.5,"C",2,"D+",1.5,"D",1,0)  -IF(COUNTIF(B$5:B31,B31)&gt;1,INDIRECT(ADDRESS(ROW()-1,COLUMN())),0) - IF(COUNTIF(B$5:B31,B31)&gt;2,INDIRECT(ADDRESS(ROW()-2,COLUMN())),0)</f>
        <v>0</v>
      </c>
      <c r="L31" s="160" cm="1">
        <f t="array" aca="1" ref="L31" ca="1">MAX(0, IF(OR(J31="o",J31="s",J31="u",J31="P",J31="w",J31="I",J31="x",J31=""),0,E31) - IF(COUNTIF(B$5:B31,B31)&gt;1,INDIRECT(ADDRESS(ROW()-1,COLUMN())),0) - IF(COUNTIF(B$5:B31,B31)&gt;2,INDIRECT(ADDRESS(ROW()-2,COLUMN())),0))</f>
        <v>0</v>
      </c>
    </row>
    <row r="32" spans="1:13" ht="13.5" customHeight="1">
      <c r="A32" s="202"/>
      <c r="B32" s="167" t="s">
        <v>61</v>
      </c>
      <c r="C32" s="205"/>
      <c r="D32" s="28">
        <v>1</v>
      </c>
      <c r="E32" s="36"/>
      <c r="F32" s="30"/>
      <c r="G32" s="27" cm="1">
        <f t="array" aca="1" ref="G32" ca="1">IF(OR($J32="",$J32="I",$J32="F",$J32="X",$J32="W",$J32="U"),0,_xlfn.SWITCH($B32, INDIRECT(ADDRESS(ROW()-2,2)), IF(AND(INDIRECT(ADDRESS(ROW()-1,COLUMN()))=0,INDIRECT(ADDRESS(ROW()-2,COLUMN()))=0),$E32,0), INDIRECT(ADDRESS(ROW()-1,2)), IF(INDIRECT(ADDRESS(ROW()-1,COLUMN()))=0,$E32,0), $E32))</f>
        <v>0</v>
      </c>
      <c r="H32" s="30"/>
      <c r="I32" s="163"/>
      <c r="J32" s="135"/>
      <c r="K32" s="116" cm="1">
        <f t="array" aca="1" ref="K32" ca="1">E32* _xlfn.SWITCH(J32,"A",4,"B+", 3.5,"B",3,"C+",2.5,"C",2,"D+",1.5,"D",1,0)  -IF(COUNTIF(B$5:B32,B32)&gt;1,INDIRECT(ADDRESS(ROW()-1,COLUMN())),0) - IF(COUNTIF(B$5:B32,B32)&gt;2,INDIRECT(ADDRESS(ROW()-2,COLUMN())),0)</f>
        <v>0</v>
      </c>
      <c r="L32" s="160" cm="1">
        <f t="array" aca="1" ref="L32" ca="1">MAX(0, IF(OR(J32="o",J32="s",J32="u",J32="P",J32="w",J32="I",J32="x",J32=""),0,E32) - IF(COUNTIF(B$5:B32,B32)&gt;1,INDIRECT(ADDRESS(ROW()-1,COLUMN())),0) - IF(COUNTIF(B$5:B32,B32)&gt;2,INDIRECT(ADDRESS(ROW()-2,COLUMN())),0))</f>
        <v>0</v>
      </c>
    </row>
    <row r="33" spans="1:13" ht="13.5" customHeight="1">
      <c r="A33" s="202"/>
      <c r="B33" s="167" t="s">
        <v>62</v>
      </c>
      <c r="C33" s="205"/>
      <c r="D33" s="28">
        <v>3</v>
      </c>
      <c r="E33" s="36"/>
      <c r="F33" s="30"/>
      <c r="G33" s="27" cm="1">
        <f t="array" aca="1" ref="G33" ca="1">IF(OR($J33="",$J33="I",$J33="F",$J33="X",$J33="W",$J33="U"),0,_xlfn.SWITCH($B33, INDIRECT(ADDRESS(ROW()-2,2)), IF(AND(INDIRECT(ADDRESS(ROW()-1,COLUMN()))=0,INDIRECT(ADDRESS(ROW()-2,COLUMN()))=0),$E33,0), INDIRECT(ADDRESS(ROW()-1,2)), IF(INDIRECT(ADDRESS(ROW()-1,COLUMN()))=0,$E33,0), $E33))</f>
        <v>0</v>
      </c>
      <c r="H33" s="30"/>
      <c r="I33" s="163"/>
      <c r="J33" s="135"/>
      <c r="K33" s="116" cm="1">
        <f t="array" aca="1" ref="K33" ca="1">E33* _xlfn.SWITCH(J33,"A",4,"B+", 3.5,"B",3,"C+",2.5,"C",2,"D+",1.5,"D",1,0)  -IF(COUNTIF(B$5:B33,B33)&gt;1,INDIRECT(ADDRESS(ROW()-1,COLUMN())),0) - IF(COUNTIF(B$5:B33,B33)&gt;2,INDIRECT(ADDRESS(ROW()-2,COLUMN())),0)</f>
        <v>0</v>
      </c>
      <c r="L33" s="160" cm="1">
        <f t="array" aca="1" ref="L33" ca="1">MAX(0, IF(OR(J33="o",J33="s",J33="u",J33="P",J33="w",J33="I",J33="x",J33=""),0,E33) - IF(COUNTIF(B$5:B33,B33)&gt;1,INDIRECT(ADDRESS(ROW()-1,COLUMN())),0) - IF(COUNTIF(B$5:B33,B33)&gt;2,INDIRECT(ADDRESS(ROW()-2,COLUMN())),0))</f>
        <v>0</v>
      </c>
    </row>
    <row r="34" spans="1:13" ht="13.5" customHeight="1">
      <c r="A34" s="202"/>
      <c r="B34" s="167" t="s">
        <v>63</v>
      </c>
      <c r="C34" s="205"/>
      <c r="D34" s="28">
        <v>3</v>
      </c>
      <c r="E34" s="36"/>
      <c r="F34" s="30"/>
      <c r="G34" s="27" cm="1">
        <f t="array" aca="1" ref="G34" ca="1">IF(OR($J34="",$J34="I",$J34="F",$J34="X",$J34="W",$J34="U"),0,_xlfn.SWITCH($B34, INDIRECT(ADDRESS(ROW()-2,2)), IF(AND(INDIRECT(ADDRESS(ROW()-1,COLUMN()))=0,INDIRECT(ADDRESS(ROW()-2,COLUMN()))=0),$E34,0), INDIRECT(ADDRESS(ROW()-1,2)), IF(INDIRECT(ADDRESS(ROW()-1,COLUMN()))=0,$E34,0), $E34))</f>
        <v>0</v>
      </c>
      <c r="H34" s="30"/>
      <c r="I34" s="163"/>
      <c r="J34" s="135"/>
      <c r="K34" s="116" cm="1">
        <f t="array" aca="1" ref="K34" ca="1">E34* _xlfn.SWITCH(J34,"A",4,"B+", 3.5,"B",3,"C+",2.5,"C",2,"D+",1.5,"D",1,0)  -IF(COUNTIF(B$5:B34,B34)&gt;1,INDIRECT(ADDRESS(ROW()-1,COLUMN())),0) - IF(COUNTIF(B$5:B34,B34)&gt;2,INDIRECT(ADDRESS(ROW()-2,COLUMN())),0)</f>
        <v>0</v>
      </c>
      <c r="L34" s="160" cm="1">
        <f t="array" aca="1" ref="L34" ca="1">MAX(0, IF(OR(J34="o",J34="s",J34="u",J34="P",J34="w",J34="I",J34="x",J34=""),0,E34) - IF(COUNTIF(B$5:B34,B34)&gt;1,INDIRECT(ADDRESS(ROW()-1,COLUMN())),0) - IF(COUNTIF(B$5:B34,B34)&gt;2,INDIRECT(ADDRESS(ROW()-2,COLUMN())),0))</f>
        <v>0</v>
      </c>
    </row>
    <row r="35" spans="1:13" ht="13.5" customHeight="1">
      <c r="A35" s="202"/>
      <c r="B35" s="167" t="s">
        <v>64</v>
      </c>
      <c r="C35" s="205"/>
      <c r="D35" s="28">
        <v>1</v>
      </c>
      <c r="E35" s="36"/>
      <c r="F35" s="30"/>
      <c r="G35" s="27" cm="1">
        <f t="array" aca="1" ref="G35" ca="1">IF(OR($J35="",$J35="I",$J35="F",$J35="X",$J35="W",$J35="U"),0,_xlfn.SWITCH($B35, INDIRECT(ADDRESS(ROW()-2,2)), IF(AND(INDIRECT(ADDRESS(ROW()-1,COLUMN()))=0,INDIRECT(ADDRESS(ROW()-2,COLUMN()))=0),$E35,0), INDIRECT(ADDRESS(ROW()-1,2)), IF(INDIRECT(ADDRESS(ROW()-1,COLUMN()))=0,$E35,0), $E35))</f>
        <v>0</v>
      </c>
      <c r="H35" s="30"/>
      <c r="I35" s="163"/>
      <c r="J35" s="135"/>
      <c r="K35" s="116" cm="1">
        <f t="array" aca="1" ref="K35" ca="1">E35* _xlfn.SWITCH(J35,"A",4,"B+", 3.5,"B",3,"C+",2.5,"C",2,"D+",1.5,"D",1,0)  -IF(COUNTIF(B$5:B35,B35)&gt;1,INDIRECT(ADDRESS(ROW()-1,COLUMN())),0) - IF(COUNTIF(B$5:B35,B35)&gt;2,INDIRECT(ADDRESS(ROW()-2,COLUMN())),0)</f>
        <v>0</v>
      </c>
      <c r="L35" s="160" cm="1">
        <f t="array" aca="1" ref="L35" ca="1">MAX(0, IF(OR(J35="o",J35="s",J35="u",J35="P",J35="w",J35="I",J35="x",J35=""),0,E35) - IF(COUNTIF(B$5:B35,B35)&gt;1,INDIRECT(ADDRESS(ROW()-1,COLUMN())),0) - IF(COUNTIF(B$5:B35,B35)&gt;2,INDIRECT(ADDRESS(ROW()-2,COLUMN())),0))</f>
        <v>0</v>
      </c>
    </row>
    <row r="36" spans="1:13" ht="24" customHeight="1">
      <c r="A36" s="202"/>
      <c r="B36" s="167" t="s">
        <v>65</v>
      </c>
      <c r="C36" s="205"/>
      <c r="D36" s="28">
        <v>3</v>
      </c>
      <c r="E36" s="36"/>
      <c r="F36" s="30"/>
      <c r="G36" s="27" cm="1">
        <f t="array" aca="1" ref="G36" ca="1">IF(OR($J36="",$J36="I",$J36="F",$J36="X",$J36="W",$J36="U"),0,_xlfn.SWITCH($B36, INDIRECT(ADDRESS(ROW()-2,2)), IF(AND(INDIRECT(ADDRESS(ROW()-1,COLUMN()))=0,INDIRECT(ADDRESS(ROW()-2,COLUMN()))=0),$E36,0), INDIRECT(ADDRESS(ROW()-1,2)), IF(INDIRECT(ADDRESS(ROW()-1,COLUMN()))=0,$E36,0), $E36))</f>
        <v>0</v>
      </c>
      <c r="H36" s="30"/>
      <c r="I36" s="163"/>
      <c r="J36" s="140"/>
      <c r="K36" s="116" cm="1">
        <f t="array" aca="1" ref="K36" ca="1">E36* _xlfn.SWITCH(J36,"A",4,"B+", 3.5,"B",3,"C+",2.5,"C",2,"D+",1.5,"D",1,0)  -IF(COUNTIF(B$5:B36,B36)&gt;1,INDIRECT(ADDRESS(ROW()-1,COLUMN())),0) - IF(COUNTIF(B$5:B36,B36)&gt;2,INDIRECT(ADDRESS(ROW()-2,COLUMN())),0)</f>
        <v>0</v>
      </c>
      <c r="L36" s="160" cm="1">
        <f t="array" aca="1" ref="L36" ca="1">MAX(0, IF(OR(J36="o",J36="s",J36="u",J36="P",J36="w",J36="I",J36="x",J36=""),0,E36) - IF(COUNTIF(B$5:B36,B36)&gt;1,INDIRECT(ADDRESS(ROW()-1,COLUMN())),0) - IF(COUNTIF(B$5:B36,B36)&gt;2,INDIRECT(ADDRESS(ROW()-2,COLUMN())),0))</f>
        <v>0</v>
      </c>
      <c r="M36" s="108"/>
    </row>
    <row r="37" spans="1:13" ht="13.5" customHeight="1">
      <c r="A37" s="174" t="s">
        <v>66</v>
      </c>
      <c r="B37" s="175" t="s">
        <v>67</v>
      </c>
      <c r="C37" s="199"/>
      <c r="D37" s="6">
        <v>1</v>
      </c>
      <c r="E37" s="48"/>
      <c r="F37" s="49"/>
      <c r="G37" s="27" cm="1">
        <f t="array" aca="1" ref="G37" ca="1">IF(OR($J37="",$J37="I",$J37="F",$J37="X",$J37="W",$J37="U"),0,_xlfn.SWITCH($B37, INDIRECT(ADDRESS(ROW()-2,2)), IF(AND(INDIRECT(ADDRESS(ROW()-1,COLUMN()))=0,INDIRECT(ADDRESS(ROW()-2,COLUMN()))=0),$E37,0), INDIRECT(ADDRESS(ROW()-1,2)), IF(INDIRECT(ADDRESS(ROW()-1,COLUMN()))=0,$E37,0), $E37))</f>
        <v>0</v>
      </c>
      <c r="H37" s="49"/>
      <c r="I37" s="163"/>
      <c r="J37" s="134"/>
      <c r="K37" s="116" cm="1">
        <f t="array" aca="1" ref="K37" ca="1">E37* _xlfn.SWITCH(J37,"A",4,"B+", 3.5,"B",3,"C+",2.5,"C",2,"D+",1.5,"D",1,0)  -IF(COUNTIF(B$5:B37,B37)&gt;1,INDIRECT(ADDRESS(ROW()-1,COLUMN())),0) - IF(COUNTIF(B$5:B37,B37)&gt;2,INDIRECT(ADDRESS(ROW()-2,COLUMN())),0)</f>
        <v>0</v>
      </c>
      <c r="L37" s="160" cm="1">
        <f t="array" aca="1" ref="L37" ca="1">MAX(0, IF(OR(J37="o",J37="s",J37="u",J37="P",J37="w",J37="I",J37="x",J37=""),0,E37) - IF(COUNTIF(B$5:B37,B37)&gt;1,INDIRECT(ADDRESS(ROW()-1,COLUMN())),0) - IF(COUNTIF(B$5:B37,B37)&gt;2,INDIRECT(ADDRESS(ROW()-2,COLUMN())),0))</f>
        <v>0</v>
      </c>
    </row>
    <row r="38" spans="1:13" ht="13.5" customHeight="1">
      <c r="A38" s="202"/>
      <c r="B38" s="167" t="s">
        <v>68</v>
      </c>
      <c r="C38" s="205"/>
      <c r="D38" s="28">
        <v>3</v>
      </c>
      <c r="E38" s="36"/>
      <c r="F38" s="50"/>
      <c r="G38" s="27" cm="1">
        <f t="array" aca="1" ref="G38" ca="1">IF(OR($J38="",$J38="I",$J38="F",$J38="X",$J38="W",$J38="U"),0,_xlfn.SWITCH($B38, INDIRECT(ADDRESS(ROW()-2,2)), IF(AND(INDIRECT(ADDRESS(ROW()-1,COLUMN()))=0,INDIRECT(ADDRESS(ROW()-2,COLUMN()))=0),$E38,0), INDIRECT(ADDRESS(ROW()-1,2)), IF(INDIRECT(ADDRESS(ROW()-1,COLUMN()))=0,$E38,0), $E38))</f>
        <v>0</v>
      </c>
      <c r="H38" s="50"/>
      <c r="I38" s="163"/>
      <c r="J38" s="135"/>
      <c r="K38" s="116" cm="1">
        <f t="array" aca="1" ref="K38" ca="1">E38* _xlfn.SWITCH(J38,"A",4,"B+", 3.5,"B",3,"C+",2.5,"C",2,"D+",1.5,"D",1,0)  -IF(COUNTIF(B$5:B38,B38)&gt;1,INDIRECT(ADDRESS(ROW()-1,COLUMN())),0) - IF(COUNTIF(B$5:B38,B38)&gt;2,INDIRECT(ADDRESS(ROW()-2,COLUMN())),0)</f>
        <v>0</v>
      </c>
      <c r="L38" s="160" cm="1">
        <f t="array" aca="1" ref="L38" ca="1">MAX(0, IF(OR(J38="o",J38="s",J38="u",J38="P",J38="w",J38="I",J38="x",J38=""),0,E38) - IF(COUNTIF(B$5:B38,B38)&gt;1,INDIRECT(ADDRESS(ROW()-1,COLUMN())),0) - IF(COUNTIF(B$5:B38,B38)&gt;2,INDIRECT(ADDRESS(ROW()-2,COLUMN())),0))</f>
        <v>0</v>
      </c>
    </row>
    <row r="39" spans="1:13" ht="13.5" customHeight="1">
      <c r="A39" s="202"/>
      <c r="B39" s="167" t="s">
        <v>69</v>
      </c>
      <c r="C39" s="205"/>
      <c r="D39" s="28">
        <v>1</v>
      </c>
      <c r="E39" s="36"/>
      <c r="F39" s="50"/>
      <c r="G39" s="27" cm="1">
        <f t="array" aca="1" ref="G39" ca="1">IF(OR($J39="",$J39="I",$J39="F",$J39="X",$J39="W",$J39="U"),0,_xlfn.SWITCH($B39, INDIRECT(ADDRESS(ROW()-2,2)), IF(AND(INDIRECT(ADDRESS(ROW()-1,COLUMN()))=0,INDIRECT(ADDRESS(ROW()-2,COLUMN()))=0),$E39,0), INDIRECT(ADDRESS(ROW()-1,2)), IF(INDIRECT(ADDRESS(ROW()-1,COLUMN()))=0,$E39,0), $E39))</f>
        <v>0</v>
      </c>
      <c r="H39" s="50"/>
      <c r="I39" s="163"/>
      <c r="J39" s="135"/>
      <c r="K39" s="116" cm="1">
        <f t="array" aca="1" ref="K39" ca="1">E39* _xlfn.SWITCH(J39,"A",4,"B+", 3.5,"B",3,"C+",2.5,"C",2,"D+",1.5,"D",1,0)  -IF(COUNTIF(B$5:B39,B39)&gt;1,INDIRECT(ADDRESS(ROW()-1,COLUMN())),0) - IF(COUNTIF(B$5:B39,B39)&gt;2,INDIRECT(ADDRESS(ROW()-2,COLUMN())),0)</f>
        <v>0</v>
      </c>
      <c r="L39" s="160" cm="1">
        <f t="array" aca="1" ref="L39" ca="1">MAX(0, IF(OR(J39="o",J39="s",J39="u",J39="P",J39="w",J39="I",J39="x",J39=""),0,E39) - IF(COUNTIF(B$5:B39,B39)&gt;1,INDIRECT(ADDRESS(ROW()-1,COLUMN())),0) - IF(COUNTIF(B$5:B39,B39)&gt;2,INDIRECT(ADDRESS(ROW()-2,COLUMN())),0))</f>
        <v>0</v>
      </c>
    </row>
    <row r="40" spans="1:13" ht="13.5" customHeight="1">
      <c r="A40" s="202"/>
      <c r="B40" s="167" t="s">
        <v>70</v>
      </c>
      <c r="C40" s="205"/>
      <c r="D40" s="28">
        <v>3</v>
      </c>
      <c r="E40" s="36"/>
      <c r="F40" s="50"/>
      <c r="G40" s="27" cm="1">
        <f t="array" aca="1" ref="G40" ca="1">IF(OR($J40="",$J40="I",$J40="F",$J40="X",$J40="W",$J40="U"),0,_xlfn.SWITCH($B40, INDIRECT(ADDRESS(ROW()-2,2)), IF(AND(INDIRECT(ADDRESS(ROW()-1,COLUMN()))=0,INDIRECT(ADDRESS(ROW()-2,COLUMN()))=0),$E40,0), INDIRECT(ADDRESS(ROW()-1,2)), IF(INDIRECT(ADDRESS(ROW()-1,COLUMN()))=0,$E40,0), $E40))</f>
        <v>0</v>
      </c>
      <c r="H40" s="50"/>
      <c r="I40" s="163"/>
      <c r="J40" s="135"/>
      <c r="K40" s="116" cm="1">
        <f t="array" aca="1" ref="K40" ca="1">E40* _xlfn.SWITCH(J40,"A",4,"B+", 3.5,"B",3,"C+",2.5,"C",2,"D+",1.5,"D",1,0)  -IF(COUNTIF(B$5:B40,B40)&gt;1,INDIRECT(ADDRESS(ROW()-1,COLUMN())),0) - IF(COUNTIF(B$5:B40,B40)&gt;2,INDIRECT(ADDRESS(ROW()-2,COLUMN())),0)</f>
        <v>0</v>
      </c>
      <c r="L40" s="160" cm="1">
        <f t="array" aca="1" ref="L40" ca="1">MAX(0, IF(OR(J40="o",J40="s",J40="u",J40="P",J40="w",J40="I",J40="x",J40=""),0,E40) - IF(COUNTIF(B$5:B40,B40)&gt;1,INDIRECT(ADDRESS(ROW()-1,COLUMN())),0) - IF(COUNTIF(B$5:B40,B40)&gt;2,INDIRECT(ADDRESS(ROW()-2,COLUMN())),0))</f>
        <v>0</v>
      </c>
    </row>
    <row r="41" spans="1:13" ht="13.5" customHeight="1">
      <c r="A41" s="202"/>
      <c r="B41" s="167" t="s">
        <v>71</v>
      </c>
      <c r="C41" s="194"/>
      <c r="D41" s="28">
        <v>3</v>
      </c>
      <c r="E41" s="36"/>
      <c r="F41" s="50"/>
      <c r="G41" s="27" cm="1">
        <f t="array" aca="1" ref="G41" ca="1">IF(OR($J41="",$J41="I",$J41="F",$J41="X",$J41="W",$J41="U"),0,_xlfn.SWITCH($B41, INDIRECT(ADDRESS(ROW()-2,2)), IF(AND(INDIRECT(ADDRESS(ROW()-1,COLUMN()))=0,INDIRECT(ADDRESS(ROW()-2,COLUMN()))=0),$E41,0), INDIRECT(ADDRESS(ROW()-1,2)), IF(INDIRECT(ADDRESS(ROW()-1,COLUMN()))=0,$E41,0), $E41))</f>
        <v>0</v>
      </c>
      <c r="H41" s="50"/>
      <c r="I41" s="163"/>
      <c r="J41" s="140"/>
      <c r="K41" s="116" cm="1">
        <f t="array" aca="1" ref="K41" ca="1">E41* _xlfn.SWITCH(J41,"A",4,"B+", 3.5,"B",3,"C+",2.5,"C",2,"D+",1.5,"D",1,0)  -IF(COUNTIF(B$5:B41,B41)&gt;1,INDIRECT(ADDRESS(ROW()-1,COLUMN())),0) - IF(COUNTIF(B$5:B41,B41)&gt;2,INDIRECT(ADDRESS(ROW()-2,COLUMN())),0)</f>
        <v>0</v>
      </c>
      <c r="L41" s="160" cm="1">
        <f t="array" aca="1" ref="L41" ca="1">MAX(0, IF(OR(J41="o",J41="s",J41="u",J41="P",J41="w",J41="I",J41="x",J41=""),0,E41) - IF(COUNTIF(B$5:B41,B41)&gt;1,INDIRECT(ADDRESS(ROW()-1,COLUMN())),0) - IF(COUNTIF(B$5:B41,B41)&gt;2,INDIRECT(ADDRESS(ROW()-2,COLUMN())),0))</f>
        <v>0</v>
      </c>
    </row>
    <row r="42" spans="1:13" ht="13.5" customHeight="1">
      <c r="A42" s="202"/>
      <c r="B42" s="167" t="s">
        <v>72</v>
      </c>
      <c r="C42" s="205"/>
      <c r="D42" s="28">
        <v>3</v>
      </c>
      <c r="E42" s="36"/>
      <c r="F42" s="50"/>
      <c r="G42" s="27" cm="1">
        <f t="array" aca="1" ref="G42" ca="1">IF(OR($J42="",$J42="I",$J42="F",$J42="X",$J42="W",$J42="U"),0,_xlfn.SWITCH($B42, INDIRECT(ADDRESS(ROW()-2,2)), IF(AND(INDIRECT(ADDRESS(ROW()-1,COLUMN()))=0,INDIRECT(ADDRESS(ROW()-2,COLUMN()))=0),$E42,0), INDIRECT(ADDRESS(ROW()-1,2)), IF(INDIRECT(ADDRESS(ROW()-1,COLUMN()))=0,$E42,0), $E42))</f>
        <v>0</v>
      </c>
      <c r="H42" s="50"/>
      <c r="I42" s="163"/>
      <c r="J42" s="140"/>
      <c r="K42" s="116" cm="1">
        <f t="array" aca="1" ref="K42" ca="1">E42* _xlfn.SWITCH(J42,"A",4,"B+", 3.5,"B",3,"C+",2.5,"C",2,"D+",1.5,"D",1,0)  -IF(COUNTIF(B$5:B42,B42)&gt;1,INDIRECT(ADDRESS(ROW()-1,COLUMN())),0) - IF(COUNTIF(B$5:B42,B42)&gt;2,INDIRECT(ADDRESS(ROW()-2,COLUMN())),0)</f>
        <v>0</v>
      </c>
      <c r="L42" s="160" cm="1">
        <f t="array" aca="1" ref="L42" ca="1">MAX(0, IF(OR(J42="o",J42="s",J42="u",J42="P",J42="w",J42="I",J42="x",J42=""),0,E42) - IF(COUNTIF(B$5:B42,B42)&gt;1,INDIRECT(ADDRESS(ROW()-1,COLUMN())),0) - IF(COUNTIF(B$5:B42,B42)&gt;2,INDIRECT(ADDRESS(ROW()-2,COLUMN())),0))</f>
        <v>0</v>
      </c>
    </row>
    <row r="43" spans="1:13" ht="13.5" customHeight="1">
      <c r="A43" s="202"/>
      <c r="B43" s="51" t="s">
        <v>73</v>
      </c>
      <c r="C43" s="52" t="s">
        <v>74</v>
      </c>
      <c r="D43" s="53"/>
      <c r="E43" s="54"/>
      <c r="F43" s="55"/>
      <c r="G43" s="56"/>
      <c r="H43" s="55"/>
      <c r="I43" s="123"/>
      <c r="J43" s="141"/>
      <c r="K43" s="117"/>
      <c r="L43" s="118"/>
    </row>
    <row r="44" spans="1:13" ht="12" customHeight="1">
      <c r="A44" s="202"/>
      <c r="B44" s="57" t="s">
        <v>75</v>
      </c>
      <c r="C44" s="58" t="s">
        <v>76</v>
      </c>
      <c r="D44" s="59">
        <v>3</v>
      </c>
      <c r="E44" s="60"/>
      <c r="F44" s="50"/>
      <c r="G44" s="27" cm="1">
        <f t="array" aca="1" ref="G44" ca="1">IF(OR($J44="",$J44="I",$J44="F",$J44="X",$J44="W",$J44="U"),0,_xlfn.SWITCH($B44, INDIRECT(ADDRESS(ROW()-2,2)), IF(AND(INDIRECT(ADDRESS(ROW()-1,COLUMN()))=0,INDIRECT(ADDRESS(ROW()-2,COLUMN()))=0),$E44,0), INDIRECT(ADDRESS(ROW()-1,2)), IF(INDIRECT(ADDRESS(ROW()-1,COLUMN()))=0,$E44,0), $E44))</f>
        <v>0</v>
      </c>
      <c r="H44" s="50"/>
      <c r="I44" s="163"/>
      <c r="J44" s="135"/>
      <c r="K44" s="116" cm="1">
        <f t="array" aca="1" ref="K44" ca="1">E44* _xlfn.SWITCH(J44,"A",4,"B+", 3.5,"B",3,"C+",2.5,"C",2,"D+",1.5,"D",1,0)  -IF(COUNTIF(B$5:B44,B44)&gt;1,INDIRECT(ADDRESS(ROW()-1,COLUMN())),0) - IF(COUNTIF(B$5:B44,B44)&gt;2,INDIRECT(ADDRESS(ROW()-2,COLUMN())),0)</f>
        <v>0</v>
      </c>
      <c r="L44" s="160" cm="1">
        <f t="array" aca="1" ref="L44" ca="1">MAX(0, IF(OR(J44="o",J44="s",J44="u",J44="P",J44="w",J44="I",J44="x",J44=""),0,E44) - IF(COUNTIF(B$5:B44,B44)&gt;1,INDIRECT(ADDRESS(ROW()-1,COLUMN())),0) - IF(COUNTIF(B$5:B44,B44)&gt;2,INDIRECT(ADDRESS(ROW()-2,COLUMN())),0))</f>
        <v>0</v>
      </c>
    </row>
    <row r="45" spans="1:13" ht="12" customHeight="1">
      <c r="A45" s="202"/>
      <c r="B45" s="61" t="s">
        <v>77</v>
      </c>
      <c r="C45" s="62" t="s">
        <v>78</v>
      </c>
      <c r="D45" s="63">
        <v>3</v>
      </c>
      <c r="E45" s="60"/>
      <c r="F45" s="50"/>
      <c r="G45" s="27" cm="1">
        <f t="array" aca="1" ref="G45" ca="1">IF(OR($J45="",$J45="I",$J45="F",$J45="X",$J45="W",$J45="U"),0,_xlfn.SWITCH($B45, INDIRECT(ADDRESS(ROW()-2,2)), IF(AND(INDIRECT(ADDRESS(ROW()-1,COLUMN()))=0,INDIRECT(ADDRESS(ROW()-2,COLUMN()))=0),$E45,0), INDIRECT(ADDRESS(ROW()-1,2)), IF(INDIRECT(ADDRESS(ROW()-1,COLUMN()))=0,$E45,0), $E45))</f>
        <v>0</v>
      </c>
      <c r="H45" s="50"/>
      <c r="I45" s="163"/>
      <c r="J45" s="135"/>
      <c r="K45" s="116" cm="1">
        <f t="array" aca="1" ref="K45" ca="1">E45* _xlfn.SWITCH(J45,"A",4,"B+", 3.5,"B",3,"C+",2.5,"C",2,"D+",1.5,"D",1,0)  -IF(COUNTIF(B$5:B45,B45)&gt;1,INDIRECT(ADDRESS(ROW()-1,COLUMN())),0) - IF(COUNTIF(B$5:B45,B45)&gt;2,INDIRECT(ADDRESS(ROW()-2,COLUMN())),0)</f>
        <v>0</v>
      </c>
      <c r="L45" s="160" cm="1">
        <f t="array" aca="1" ref="L45" ca="1">MAX(0, IF(OR(J45="o",J45="s",J45="u",J45="P",J45="w",J45="I",J45="x",J45=""),0,E45) - IF(COUNTIF(B$5:B45,B45)&gt;1,INDIRECT(ADDRESS(ROW()-1,COLUMN())),0) - IF(COUNTIF(B$5:B45,B45)&gt;2,INDIRECT(ADDRESS(ROW()-2,COLUMN())),0))</f>
        <v>0</v>
      </c>
    </row>
    <row r="46" spans="1:13" ht="12" customHeight="1">
      <c r="A46" s="206"/>
      <c r="B46" s="64" t="s">
        <v>79</v>
      </c>
      <c r="C46" s="65" t="s">
        <v>80</v>
      </c>
      <c r="D46" s="2">
        <v>1</v>
      </c>
      <c r="E46" s="66"/>
      <c r="F46" s="67"/>
      <c r="G46" s="27" cm="1">
        <f t="array" aca="1" ref="G46" ca="1">IF(OR($J46="",$J46="I",$J46="F",$J46="X",$J46="W",$J46="U"),0,_xlfn.SWITCH($B46, INDIRECT(ADDRESS(ROW()-2,2)), IF(AND(INDIRECT(ADDRESS(ROW()-1,COLUMN()))=0,INDIRECT(ADDRESS(ROW()-2,COLUMN()))=0),$E46,0), INDIRECT(ADDRESS(ROW()-1,2)), IF(INDIRECT(ADDRESS(ROW()-1,COLUMN()))=0,$E46,0), $E46))</f>
        <v>0</v>
      </c>
      <c r="H46" s="67"/>
      <c r="I46" s="163"/>
      <c r="J46" s="142"/>
      <c r="K46" s="116" cm="1">
        <f t="array" aca="1" ref="K46" ca="1">E46* _xlfn.SWITCH(J46,"A",4,"B+", 3.5,"B",3,"C+",2.5,"C",2,"D+",1.5,"D",1,0)  -IF(COUNTIF(B$5:B46,B46)&gt;1,INDIRECT(ADDRESS(ROW()-1,COLUMN())),0) - IF(COUNTIF(B$5:B46,B46)&gt;2,INDIRECT(ADDRESS(ROW()-2,COLUMN())),0)</f>
        <v>0</v>
      </c>
      <c r="L46" s="160" cm="1">
        <f t="array" aca="1" ref="L46" ca="1">MAX(0, IF(OR(J46="o",J46="s",J46="u",J46="P",J46="w",J46="I",J46="x",J46=""),0,E46) - IF(COUNTIF(B$5:B46,B46)&gt;1,INDIRECT(ADDRESS(ROW()-1,COLUMN())),0) - IF(COUNTIF(B$5:B46,B46)&gt;2,INDIRECT(ADDRESS(ROW()-2,COLUMN())),0))</f>
        <v>0</v>
      </c>
    </row>
    <row r="47" spans="1:13" ht="13.5" customHeight="1">
      <c r="A47" s="174" t="s">
        <v>81</v>
      </c>
      <c r="B47" s="175" t="s">
        <v>82</v>
      </c>
      <c r="C47" s="199"/>
      <c r="D47" s="6">
        <v>1</v>
      </c>
      <c r="E47" s="25"/>
      <c r="F47" s="40"/>
      <c r="G47" s="49"/>
      <c r="H47" s="27" cm="1">
        <f t="array" aca="1" ref="H47" ca="1">IF(OR($J47="",$J47="I",$J47="F",$J47="X",$J47="W",$J47="U"),0,_xlfn.SWITCH($B47, INDIRECT(ADDRESS(ROW()-2,2)), IF(AND(INDIRECT(ADDRESS(ROW()-1,COLUMN()))=0,INDIRECT(ADDRESS(ROW()-2,COLUMN()))=0),$E47,0), INDIRECT(ADDRESS(ROW()-1,2)), IF(INDIRECT(ADDRESS(ROW()-1,COLUMN()))=0,$E47,0), $E47))</f>
        <v>0</v>
      </c>
      <c r="I47" s="163"/>
      <c r="J47" s="143"/>
      <c r="K47" s="116" cm="1">
        <f t="array" aca="1" ref="K47" ca="1">E47* _xlfn.SWITCH(J47,"A",4,"B+", 3.5,"B",3,"C+",2.5,"C",2,"D+",1.5,"D",1,0)  -IF(COUNTIF(B$5:B47,B47)&gt;1,INDIRECT(ADDRESS(ROW()-1,COLUMN())),0) - IF(COUNTIF(B$5:B47,B47)&gt;2,INDIRECT(ADDRESS(ROW()-2,COLUMN())),0)</f>
        <v>0</v>
      </c>
      <c r="L47" s="160" cm="1">
        <f t="array" aca="1" ref="L47" ca="1">MAX(0, IF(OR(J47="o",J47="s",J47="u",J47="P",J47="w",J47="I",J47="x",J47=""),0,E47) - IF(COUNTIF(B$5:B47,B47)&gt;1,INDIRECT(ADDRESS(ROW()-1,COLUMN())),0) - IF(COUNTIF(B$5:B47,B47)&gt;2,INDIRECT(ADDRESS(ROW()-2,COLUMN())),0))</f>
        <v>0</v>
      </c>
    </row>
    <row r="48" spans="1:13" ht="13.5" customHeight="1">
      <c r="A48" s="202"/>
      <c r="B48" s="181" t="s">
        <v>83</v>
      </c>
      <c r="C48" s="205"/>
      <c r="D48" s="28">
        <v>3</v>
      </c>
      <c r="E48" s="36"/>
      <c r="F48" s="42"/>
      <c r="G48" s="27" cm="1">
        <f t="array" aca="1" ref="G48" ca="1">IF(OR($J48="",$J48="I",$J48="F",$J48="X",$J48="W",$J48="U"),0,_xlfn.SWITCH($B48, INDIRECT(ADDRESS(ROW()-2,2)), IF(AND(INDIRECT(ADDRESS(ROW()-1,COLUMN()))=0,INDIRECT(ADDRESS(ROW()-2,COLUMN()))=0),$E48,0), INDIRECT(ADDRESS(ROW()-1,2)), IF(INDIRECT(ADDRESS(ROW()-1,COLUMN()))=0,$E48,0), $E48))</f>
        <v>0</v>
      </c>
      <c r="H48" s="42"/>
      <c r="I48" s="163"/>
      <c r="J48" s="140"/>
      <c r="K48" s="116" cm="1">
        <f t="array" aca="1" ref="K48" ca="1">E48* _xlfn.SWITCH(J48,"A",4,"B+", 3.5,"B",3,"C+",2.5,"C",2,"D+",1.5,"D",1,0)  -IF(COUNTIF(B$5:B48,B48)&gt;1,INDIRECT(ADDRESS(ROW()-1,COLUMN())),0) - IF(COUNTIF(B$5:B48,B48)&gt;2,INDIRECT(ADDRESS(ROW()-2,COLUMN())),0)</f>
        <v>0</v>
      </c>
      <c r="L48" s="160" cm="1">
        <f t="array" aca="1" ref="L48" ca="1">MAX(0, IF(OR(J48="o",J48="s",J48="u",J48="P",J48="w",J48="I",J48="x",J48=""),0,E48) - IF(COUNTIF(B$5:B48,B48)&gt;1,INDIRECT(ADDRESS(ROW()-1,COLUMN())),0) - IF(COUNTIF(B$5:B48,B48)&gt;2,INDIRECT(ADDRESS(ROW()-2,COLUMN())),0))</f>
        <v>0</v>
      </c>
    </row>
    <row r="49" spans="1:12" ht="23.25" customHeight="1">
      <c r="A49" s="202"/>
      <c r="B49" s="181" t="s">
        <v>84</v>
      </c>
      <c r="C49" s="205"/>
      <c r="D49" s="28">
        <v>1</v>
      </c>
      <c r="E49" s="36"/>
      <c r="F49" s="42"/>
      <c r="G49" s="27" cm="1">
        <f t="array" aca="1" ref="G49" ca="1">IF(OR($J49="",$J49="I",$J49="F",$J49="X",$J49="W",$J49="U"),0,_xlfn.SWITCH($B49, INDIRECT(ADDRESS(ROW()-2,2)), IF(AND(INDIRECT(ADDRESS(ROW()-1,COLUMN()))=0,INDIRECT(ADDRESS(ROW()-2,COLUMN()))=0),$E49,0), INDIRECT(ADDRESS(ROW()-1,2)), IF(INDIRECT(ADDRESS(ROW()-1,COLUMN()))=0,$E49,0), $E49))</f>
        <v>0</v>
      </c>
      <c r="H49" s="42"/>
      <c r="I49" s="163"/>
      <c r="J49" s="140"/>
      <c r="K49" s="116" cm="1">
        <f t="array" aca="1" ref="K49" ca="1">E49* _xlfn.SWITCH(J49,"A",4,"B+", 3.5,"B",3,"C+",2.5,"C",2,"D+",1.5,"D",1,0)  -IF(COUNTIF(B$5:B49,B49)&gt;1,INDIRECT(ADDRESS(ROW()-1,COLUMN())),0) - IF(COUNTIF(B$5:B49,B49)&gt;2,INDIRECT(ADDRESS(ROW()-2,COLUMN())),0)</f>
        <v>0</v>
      </c>
      <c r="L49" s="160" cm="1">
        <f t="array" aca="1" ref="L49" ca="1">MAX(0, IF(OR(J49="o",J49="s",J49="u",J49="P",J49="w",J49="I",J49="x",J49=""),0,E49) - IF(COUNTIF(B$5:B49,B49)&gt;1,INDIRECT(ADDRESS(ROW()-1,COLUMN())),0) - IF(COUNTIF(B$5:B49,B49)&gt;2,INDIRECT(ADDRESS(ROW()-2,COLUMN())),0))</f>
        <v>0</v>
      </c>
    </row>
    <row r="50" spans="1:12" ht="13.5" customHeight="1">
      <c r="A50" s="202"/>
      <c r="B50" s="167" t="s">
        <v>85</v>
      </c>
      <c r="C50" s="205"/>
      <c r="D50" s="28">
        <v>1</v>
      </c>
      <c r="E50" s="36"/>
      <c r="F50" s="42"/>
      <c r="G50" s="27" cm="1">
        <f t="array" aca="1" ref="G50" ca="1">IF(OR($J50="",$J50="I",$J50="F",$J50="X",$J50="W",$J50="U"),0,_xlfn.SWITCH($B50, INDIRECT(ADDRESS(ROW()-2,2)), IF(AND(INDIRECT(ADDRESS(ROW()-1,COLUMN()))=0,INDIRECT(ADDRESS(ROW()-2,COLUMN()))=0),$E50,0), INDIRECT(ADDRESS(ROW()-1,2)), IF(INDIRECT(ADDRESS(ROW()-1,COLUMN()))=0,$E50,0), $E50))</f>
        <v>0</v>
      </c>
      <c r="H50" s="42"/>
      <c r="I50" s="163"/>
      <c r="J50" s="140"/>
      <c r="K50" s="116" cm="1">
        <f t="array" aca="1" ref="K50" ca="1">E50* _xlfn.SWITCH(J50,"A",4,"B+", 3.5,"B",3,"C+",2.5,"C",2,"D+",1.5,"D",1,0)  -IF(COUNTIF(B$5:B50,B50)&gt;1,INDIRECT(ADDRESS(ROW()-1,COLUMN())),0) - IF(COUNTIF(B$5:B50,B50)&gt;2,INDIRECT(ADDRESS(ROW()-2,COLUMN())),0)</f>
        <v>0</v>
      </c>
      <c r="L50" s="160" cm="1">
        <f t="array" aca="1" ref="L50" ca="1">MAX(0, IF(OR(J50="o",J50="s",J50="u",J50="P",J50="w",J50="I",J50="x",J50=""),0,E50) - IF(COUNTIF(B$5:B50,B50)&gt;1,INDIRECT(ADDRESS(ROW()-1,COLUMN())),0) - IF(COUNTIF(B$5:B50,B50)&gt;2,INDIRECT(ADDRESS(ROW()-2,COLUMN())),0))</f>
        <v>0</v>
      </c>
    </row>
    <row r="51" spans="1:12" ht="13.5" customHeight="1">
      <c r="A51" s="202"/>
      <c r="B51" s="69" t="s">
        <v>73</v>
      </c>
      <c r="C51" s="70" t="s">
        <v>74</v>
      </c>
      <c r="D51" s="71"/>
      <c r="E51" s="72"/>
      <c r="F51" s="73"/>
      <c r="G51" s="74"/>
      <c r="H51" s="73"/>
      <c r="I51" s="124"/>
      <c r="J51" s="144"/>
      <c r="K51" s="119"/>
      <c r="L51" s="118"/>
    </row>
    <row r="52" spans="1:12" ht="13.7" customHeight="1">
      <c r="A52" s="202"/>
      <c r="B52" s="75" t="s">
        <v>76</v>
      </c>
      <c r="C52" s="76" t="s">
        <v>86</v>
      </c>
      <c r="D52" s="5">
        <v>3</v>
      </c>
      <c r="E52" s="77"/>
      <c r="F52" s="78"/>
      <c r="G52" s="27" cm="1">
        <f t="array" aca="1" ref="G52" ca="1">IF(OR($J52="",$J52="I",$J52="F",$J52="X",$J52="W",$J52="U"),0,_xlfn.SWITCH($B52, INDIRECT(ADDRESS(ROW()-2,2)), IF(AND(INDIRECT(ADDRESS(ROW()-1,COLUMN()))=0,INDIRECT(ADDRESS(ROW()-2,COLUMN()))=0),$E52,0), INDIRECT(ADDRESS(ROW()-1,2)), IF(INDIRECT(ADDRESS(ROW()-1,COLUMN()))=0,$E52,0), $E52))</f>
        <v>0</v>
      </c>
      <c r="H52" s="78"/>
      <c r="I52" s="163"/>
      <c r="J52" s="145"/>
      <c r="K52" s="116" cm="1">
        <f t="array" aca="1" ref="K52" ca="1">E52* _xlfn.SWITCH(J52,"A",4,"B+", 3.5,"B",3,"C+",2.5,"C",2,"D+",1.5,"D",1,0)  -IF(COUNTIF(B$5:B52,B52)&gt;1,INDIRECT(ADDRESS(ROW()-1,COLUMN())),0) - IF(COUNTIF(B$5:B52,B52)&gt;2,INDIRECT(ADDRESS(ROW()-2,COLUMN())),0)</f>
        <v>0</v>
      </c>
      <c r="L52" s="160" cm="1">
        <f t="array" aca="1" ref="L52" ca="1">MAX(0, IF(OR(J52="o",J52="s",J52="u",J52="P",J52="w",J52="I",J52="x",J52=""),0,E52) - IF(COUNTIF(B$5:B52,B52)&gt;1,INDIRECT(ADDRESS(ROW()-1,COLUMN())),0) - IF(COUNTIF(B$5:B52,B52)&gt;2,INDIRECT(ADDRESS(ROW()-2,COLUMN())),0))</f>
        <v>0</v>
      </c>
    </row>
    <row r="53" spans="1:12" ht="13.7" customHeight="1">
      <c r="A53" s="202"/>
      <c r="B53" s="79" t="s">
        <v>87</v>
      </c>
      <c r="C53" s="80" t="s">
        <v>88</v>
      </c>
      <c r="D53" s="63">
        <v>3</v>
      </c>
      <c r="E53" s="60"/>
      <c r="F53" s="42"/>
      <c r="G53" s="27" cm="1">
        <f t="array" aca="1" ref="G53" ca="1">IF(OR($J53="",$J53="I",$J53="F",$J53="X",$J53="W",$J53="U"),0,_xlfn.SWITCH($B53, INDIRECT(ADDRESS(ROW()-2,2)), IF(AND(INDIRECT(ADDRESS(ROW()-1,COLUMN()))=0,INDIRECT(ADDRESS(ROW()-2,COLUMN()))=0),$E53,0), INDIRECT(ADDRESS(ROW()-1,2)), IF(INDIRECT(ADDRESS(ROW()-1,COLUMN()))=0,$E53,0), $E53))</f>
        <v>0</v>
      </c>
      <c r="H53" s="42"/>
      <c r="I53" s="163"/>
      <c r="J53" s="135"/>
      <c r="K53" s="116" cm="1">
        <f t="array" aca="1" ref="K53" ca="1">E53* _xlfn.SWITCH(J53,"A",4,"B+", 3.5,"B",3,"C+",2.5,"C",2,"D+",1.5,"D",1,0)  -IF(COUNTIF(B$5:B53,B53)&gt;1,INDIRECT(ADDRESS(ROW()-1,COLUMN())),0) - IF(COUNTIF(B$5:B53,B53)&gt;2,INDIRECT(ADDRESS(ROW()-2,COLUMN())),0)</f>
        <v>0</v>
      </c>
      <c r="L53" s="160" cm="1">
        <f t="array" aca="1" ref="L53" ca="1">MAX(0, IF(OR(J53="o",J53="s",J53="u",J53="P",J53="w",J53="I",J53="x",J53=""),0,E53) - IF(COUNTIF(B$5:B53,B53)&gt;1,INDIRECT(ADDRESS(ROW()-1,COLUMN())),0) - IF(COUNTIF(B$5:B53,B53)&gt;2,INDIRECT(ADDRESS(ROW()-2,COLUMN())),0))</f>
        <v>0</v>
      </c>
    </row>
    <row r="54" spans="1:12" ht="13.7" customHeight="1">
      <c r="A54" s="202"/>
      <c r="B54" s="79" t="s">
        <v>89</v>
      </c>
      <c r="C54" s="80" t="s">
        <v>90</v>
      </c>
      <c r="D54" s="63">
        <v>3</v>
      </c>
      <c r="E54" s="60"/>
      <c r="F54" s="42"/>
      <c r="G54" s="27" cm="1">
        <f t="array" aca="1" ref="G54" ca="1">IF(OR($J54="",$J54="I",$J54="F",$J54="X",$J54="W",$J54="U"),0,_xlfn.SWITCH($B54, INDIRECT(ADDRESS(ROW()-2,2)), IF(AND(INDIRECT(ADDRESS(ROW()-1,COLUMN()))=0,INDIRECT(ADDRESS(ROW()-2,COLUMN()))=0),$E54,0), INDIRECT(ADDRESS(ROW()-1,2)), IF(INDIRECT(ADDRESS(ROW()-1,COLUMN()))=0,$E54,0), $E54))</f>
        <v>0</v>
      </c>
      <c r="H54" s="42"/>
      <c r="I54" s="163"/>
      <c r="J54" s="135"/>
      <c r="K54" s="116" cm="1">
        <f t="array" aca="1" ref="K54" ca="1">E54* _xlfn.SWITCH(J54,"A",4,"B+", 3.5,"B",3,"C+",2.5,"C",2,"D+",1.5,"D",1,0)  -IF(COUNTIF(B$5:B54,B54)&gt;1,INDIRECT(ADDRESS(ROW()-1,COLUMN())),0) - IF(COUNTIF(B$5:B54,B54)&gt;2,INDIRECT(ADDRESS(ROW()-2,COLUMN())),0)</f>
        <v>0</v>
      </c>
      <c r="L54" s="160" cm="1">
        <f t="array" aca="1" ref="L54" ca="1">MAX(0, IF(OR(J54="o",J54="s",J54="u",J54="P",J54="w",J54="I",J54="x",J54=""),0,E54) - IF(COUNTIF(B$5:B54,B54)&gt;1,INDIRECT(ADDRESS(ROW()-1,COLUMN())),0) - IF(COUNTIF(B$5:B54,B54)&gt;2,INDIRECT(ADDRESS(ROW()-2,COLUMN())),0))</f>
        <v>0</v>
      </c>
    </row>
    <row r="55" spans="1:12" ht="13.7" customHeight="1">
      <c r="A55" s="202"/>
      <c r="B55" s="79" t="s">
        <v>91</v>
      </c>
      <c r="C55" s="80" t="s">
        <v>92</v>
      </c>
      <c r="D55" s="63">
        <v>1</v>
      </c>
      <c r="E55" s="60"/>
      <c r="F55" s="42"/>
      <c r="G55" s="27" cm="1">
        <f t="array" aca="1" ref="G55" ca="1">IF(OR($J55="",$J55="I",$J55="F",$J55="X",$J55="W",$J55="U"),0,_xlfn.SWITCH($B55, INDIRECT(ADDRESS(ROW()-2,2)), IF(AND(INDIRECT(ADDRESS(ROW()-1,COLUMN()))=0,INDIRECT(ADDRESS(ROW()-2,COLUMN()))=0),$E55,0), INDIRECT(ADDRESS(ROW()-1,2)), IF(INDIRECT(ADDRESS(ROW()-1,COLUMN()))=0,$E55,0), $E55))</f>
        <v>0</v>
      </c>
      <c r="H55" s="42"/>
      <c r="I55" s="163"/>
      <c r="J55" s="135"/>
      <c r="K55" s="116" cm="1">
        <f t="array" aca="1" ref="K55" ca="1">E55* _xlfn.SWITCH(J55,"A",4,"B+", 3.5,"B",3,"C+",2.5,"C",2,"D+",1.5,"D",1,0)  -IF(COUNTIF(B$5:B55,B55)&gt;1,INDIRECT(ADDRESS(ROW()-1,COLUMN())),0) - IF(COUNTIF(B$5:B55,B55)&gt;2,INDIRECT(ADDRESS(ROW()-2,COLUMN())),0)</f>
        <v>0</v>
      </c>
      <c r="L55" s="160" cm="1">
        <f t="array" aca="1" ref="L55" ca="1">MAX(0, IF(OR(J55="o",J55="s",J55="u",J55="P",J55="w",J55="I",J55="x",J55=""),0,E55) - IF(COUNTIF(B$5:B55,B55)&gt;1,INDIRECT(ADDRESS(ROW()-1,COLUMN())),0) - IF(COUNTIF(B$5:B55,B55)&gt;2,INDIRECT(ADDRESS(ROW()-2,COLUMN())),0))</f>
        <v>0</v>
      </c>
    </row>
    <row r="56" spans="1:12" ht="26.25" customHeight="1">
      <c r="A56" s="206"/>
      <c r="B56" s="81" t="s">
        <v>93</v>
      </c>
      <c r="C56" s="82" t="s">
        <v>94</v>
      </c>
      <c r="D56" s="2">
        <v>3</v>
      </c>
      <c r="E56" s="66"/>
      <c r="F56" s="83"/>
      <c r="G56" s="27" cm="1">
        <f t="array" aca="1" ref="G56" ca="1">IF(OR($J56="",$J56="I",$J56="F",$J56="X",$J56="W",$J56="U"),0,_xlfn.SWITCH($B56, INDIRECT(ADDRESS(ROW()-2,2)), IF(AND(INDIRECT(ADDRESS(ROW()-1,COLUMN()))=0,INDIRECT(ADDRESS(ROW()-2,COLUMN()))=0),$E56,0), INDIRECT(ADDRESS(ROW()-1,2)), IF(INDIRECT(ADDRESS(ROW()-1,COLUMN()))=0,$E56,0), $E56))</f>
        <v>0</v>
      </c>
      <c r="H56" s="83"/>
      <c r="I56" s="163"/>
      <c r="J56" s="142"/>
      <c r="K56" s="116" cm="1">
        <f t="array" aca="1" ref="K56" ca="1">E56* _xlfn.SWITCH(J56,"A",4,"B+", 3.5,"B",3,"C+",2.5,"C",2,"D+",1.5,"D",1,0)  -IF(COUNTIF(B$5:B56,B56)&gt;1,INDIRECT(ADDRESS(ROW()-1,COLUMN())),0) - IF(COUNTIF(B$5:B56,B56)&gt;2,INDIRECT(ADDRESS(ROW()-2,COLUMN())),0)</f>
        <v>0</v>
      </c>
      <c r="L56" s="160" cm="1">
        <f t="array" aca="1" ref="L56" ca="1">MAX(0, IF(OR(J56="o",J56="s",J56="u",J56="P",J56="w",J56="I",J56="x",J56=""),0,E56) - IF(COUNTIF(B$5:B56,B56)&gt;1,INDIRECT(ADDRESS(ROW()-1,COLUMN())),0) - IF(COUNTIF(B$5:B56,B56)&gt;2,INDIRECT(ADDRESS(ROW()-2,COLUMN())),0))</f>
        <v>0</v>
      </c>
    </row>
    <row r="57" spans="1:12" ht="26.45" customHeight="1">
      <c r="A57" s="3" t="s">
        <v>95</v>
      </c>
      <c r="B57" s="172" t="s">
        <v>96</v>
      </c>
      <c r="C57" s="211"/>
      <c r="D57" s="9">
        <v>1</v>
      </c>
      <c r="E57" s="84"/>
      <c r="F57" s="85"/>
      <c r="G57" s="27" cm="1">
        <f t="array" aca="1" ref="G57" ca="1">IF(OR($J57="",$J57="I",$J57="F",$J57="X",$J57="W",$J57="U"),0,_xlfn.SWITCH($B57, INDIRECT(ADDRESS(ROW()-2,2)), IF(AND(INDIRECT(ADDRESS(ROW()-1,COLUMN()))=0,INDIRECT(ADDRESS(ROW()-2,COLUMN()))=0),$E57,0), INDIRECT(ADDRESS(ROW()-1,2)), IF(INDIRECT(ADDRESS(ROW()-1,COLUMN()))=0,$E57,0), $E57))</f>
        <v>0</v>
      </c>
      <c r="H57" s="85"/>
      <c r="I57" s="163"/>
      <c r="J57" s="146"/>
      <c r="K57" s="116" cm="1">
        <f t="array" aca="1" ref="K57" ca="1">E57* _xlfn.SWITCH(J57,"A",4,"B+", 3.5,"B",3,"C+",2.5,"C",2,"D+",1.5,"D",1,0)  -IF(COUNTIF(B$5:B57,B57)&gt;1,INDIRECT(ADDRESS(ROW()-1,COLUMN())),0) - IF(COUNTIF(B$5:B57,B57)&gt;2,INDIRECT(ADDRESS(ROW()-2,COLUMN())),0)</f>
        <v>0</v>
      </c>
      <c r="L57" s="160" cm="1">
        <f t="array" aca="1" ref="L57" ca="1">MAX(0, IF(OR(J57="o",J57="s",J57="u",J57="P",J57="w",J57="I",J57="x",J57=""),0,E57) - IF(COUNTIF(B$5:B57,B57)&gt;1,INDIRECT(ADDRESS(ROW()-1,COLUMN())),0) - IF(COUNTIF(B$5:B57,B57)&gt;2,INDIRECT(ADDRESS(ROW()-2,COLUMN())),0))</f>
        <v>0</v>
      </c>
    </row>
    <row r="58" spans="1:12" ht="18.600000000000001" customHeight="1">
      <c r="A58" s="170" t="s">
        <v>97</v>
      </c>
      <c r="B58" s="171" t="s">
        <v>98</v>
      </c>
      <c r="C58" s="212"/>
      <c r="D58" s="6">
        <v>3</v>
      </c>
      <c r="E58" s="44"/>
      <c r="F58" s="49"/>
      <c r="G58" s="27" cm="1">
        <f t="array" aca="1" ref="G58" ca="1">IF(OR($J58="",$J58="I",$J58="F",$J58="X",$J58="W",$J58="U"),0,_xlfn.SWITCH($B58, INDIRECT(ADDRESS(ROW()-2,2)), IF(AND(INDIRECT(ADDRESS(ROW()-1,COLUMN()))=0,INDIRECT(ADDRESS(ROW()-2,COLUMN()))=0),$E58,0), INDIRECT(ADDRESS(ROW()-1,2)), IF(INDIRECT(ADDRESS(ROW()-1,COLUMN()))=0,$E58,0), $E58))</f>
        <v>0</v>
      </c>
      <c r="H58" s="49"/>
      <c r="I58" s="163"/>
      <c r="J58" s="143"/>
      <c r="K58" s="116" cm="1">
        <f t="array" aca="1" ref="K58" ca="1">E58* _xlfn.SWITCH(J58,"A",4,"B+", 3.5,"B",3,"C+",2.5,"C",2,"D+",1.5,"D",1,0)  -IF(COUNTIF(B$5:B58,B58)&gt;1,INDIRECT(ADDRESS(ROW()-1,COLUMN())),0) - IF(COUNTIF(B$5:B58,B58)&gt;2,INDIRECT(ADDRESS(ROW()-2,COLUMN())),0)</f>
        <v>0</v>
      </c>
      <c r="L58" s="160" cm="1">
        <f t="array" aca="1" ref="L58" ca="1">MAX(0, IF(OR(J58="o",J58="s",J58="u",J58="P",J58="w",J58="I",J58="x",J58=""),0,E58) - IF(COUNTIF(B$5:B58,B58)&gt;1,INDIRECT(ADDRESS(ROW()-1,COLUMN())),0) - IF(COUNTIF(B$5:B58,B58)&gt;2,INDIRECT(ADDRESS(ROW()-2,COLUMN())),0))</f>
        <v>0</v>
      </c>
    </row>
    <row r="59" spans="1:12" ht="22.5" customHeight="1">
      <c r="A59" s="213"/>
      <c r="B59" s="167" t="s">
        <v>99</v>
      </c>
      <c r="C59" s="205"/>
      <c r="D59" s="28">
        <v>2</v>
      </c>
      <c r="E59" s="36"/>
      <c r="F59" s="50"/>
      <c r="G59" s="27" cm="1">
        <f t="array" aca="1" ref="G59" ca="1">IF(OR($J59="",$J59="I",$J59="F",$J59="X",$J59="W",$J59="U"),0,_xlfn.SWITCH($B59, INDIRECT(ADDRESS(ROW()-2,2)), IF(AND(INDIRECT(ADDRESS(ROW()-1,COLUMN()))=0,INDIRECT(ADDRESS(ROW()-2,COLUMN()))=0),$E59,0), INDIRECT(ADDRESS(ROW()-1,2)), IF(INDIRECT(ADDRESS(ROW()-1,COLUMN()))=0,$E59,0), $E59))</f>
        <v>0</v>
      </c>
      <c r="H59" s="50"/>
      <c r="I59" s="163"/>
      <c r="J59" s="140"/>
      <c r="K59" s="116" cm="1">
        <f t="array" aca="1" ref="K59" ca="1">E59* _xlfn.SWITCH(J59,"A",4,"B+", 3.5,"B",3,"C+",2.5,"C",2,"D+",1.5,"D",1,0)  -IF(COUNTIF(B$5:B59,B59)&gt;1,INDIRECT(ADDRESS(ROW()-1,COLUMN())),0) - IF(COUNTIF(B$5:B59,B59)&gt;2,INDIRECT(ADDRESS(ROW()-2,COLUMN())),0)</f>
        <v>0</v>
      </c>
      <c r="L59" s="160" cm="1">
        <f t="array" aca="1" ref="L59" ca="1">MAX(0, IF(OR(J59="o",J59="s",J59="u",J59="P",J59="w",J59="I",J59="x",J59=""),0,E59) - IF(COUNTIF(B$5:B59,B59)&gt;1,INDIRECT(ADDRESS(ROW()-1,COLUMN())),0) - IF(COUNTIF(B$5:B59,B59)&gt;2,INDIRECT(ADDRESS(ROW()-2,COLUMN())),0))</f>
        <v>0</v>
      </c>
    </row>
    <row r="60" spans="1:12" ht="13.5" customHeight="1">
      <c r="A60" s="213"/>
      <c r="B60" s="69" t="s">
        <v>73</v>
      </c>
      <c r="C60" s="70" t="s">
        <v>74</v>
      </c>
      <c r="D60" s="86"/>
      <c r="E60" s="72"/>
      <c r="F60" s="74"/>
      <c r="G60" s="74"/>
      <c r="H60" s="74"/>
      <c r="I60" s="125"/>
      <c r="J60" s="147"/>
      <c r="K60" s="117"/>
      <c r="L60" s="118"/>
    </row>
    <row r="61" spans="1:12" ht="17.100000000000001" customHeight="1">
      <c r="A61" s="201"/>
      <c r="B61" s="87" t="s">
        <v>100</v>
      </c>
      <c r="C61" s="88" t="s">
        <v>101</v>
      </c>
      <c r="D61" s="59">
        <v>3</v>
      </c>
      <c r="E61" s="60"/>
      <c r="F61" s="50"/>
      <c r="G61" s="27" cm="1">
        <f t="array" aca="1" ref="G61" ca="1">IF(OR($J61="",$J61="I",$J61="F",$J61="X",$J61="W",$J61="U"),0,_xlfn.SWITCH($B61, INDIRECT(ADDRESS(ROW()-2,2)), IF(AND(INDIRECT(ADDRESS(ROW()-1,COLUMN()))=0,INDIRECT(ADDRESS(ROW()-2,COLUMN()))=0),$E61,0), INDIRECT(ADDRESS(ROW()-1,2)), IF(INDIRECT(ADDRESS(ROW()-1,COLUMN()))=0,$E61,0), $E61))</f>
        <v>0</v>
      </c>
      <c r="H61" s="50"/>
      <c r="I61" s="163"/>
      <c r="J61" s="140"/>
      <c r="K61" s="116" cm="1">
        <f t="array" aca="1" ref="K61" ca="1">E61* _xlfn.SWITCH(J61,"A",4,"B+", 3.5,"B",3,"C+",2.5,"C",2,"D+",1.5,"D",1,0)  -IF(COUNTIF(B$5:B61,B61)&gt;1,INDIRECT(ADDRESS(ROW()-1,COLUMN())),0) - IF(COUNTIF(B$5:B61,B61)&gt;2,INDIRECT(ADDRESS(ROW()-2,COLUMN())),0)</f>
        <v>0</v>
      </c>
      <c r="L61" s="160" cm="1">
        <f t="array" aca="1" ref="L61" ca="1">MAX(0, IF(OR(J61="o",J61="s",J61="u",J61="P",J61="w",J61="I",J61="x",J61=""),0,E61) - IF(COUNTIF(B$5:B61,B61)&gt;1,INDIRECT(ADDRESS(ROW()-1,COLUMN())),0) - IF(COUNTIF(B$5:B61,B61)&gt;2,INDIRECT(ADDRESS(ROW()-2,COLUMN())),0))</f>
        <v>0</v>
      </c>
    </row>
    <row r="62" spans="1:12" ht="17.850000000000001" customHeight="1">
      <c r="A62" s="170" t="s">
        <v>102</v>
      </c>
      <c r="B62" s="171" t="s">
        <v>98</v>
      </c>
      <c r="C62" s="212"/>
      <c r="D62" s="7">
        <v>3</v>
      </c>
      <c r="E62" s="89"/>
      <c r="F62" s="90"/>
      <c r="G62" s="27" cm="1">
        <f t="array" aca="1" ref="G62" ca="1">IF(OR($J62="",$J62="I",$J62="F",$J62="X",$J62="W",$J62="U"),0,_xlfn.SWITCH($B62, INDIRECT(ADDRESS(ROW()-2,2)), IF(AND(INDIRECT(ADDRESS(ROW()-1,COLUMN()))=0,INDIRECT(ADDRESS(ROW()-2,COLUMN()))=0),$E62,0), INDIRECT(ADDRESS(ROW()-1,2)), IF(INDIRECT(ADDRESS(ROW()-1,COLUMN()))=0,$E62,0), $E62))</f>
        <v>0</v>
      </c>
      <c r="H62" s="90"/>
      <c r="I62" s="163"/>
      <c r="J62" s="137"/>
      <c r="K62" s="116" cm="1">
        <f t="array" aca="1" ref="K62" ca="1">E62* _xlfn.SWITCH(J62,"A",4,"B+", 3.5,"B",3,"C+",2.5,"C",2,"D+",1.5,"D",1,0)  -IF(COUNTIF(B$5:B62,B62)&gt;1,INDIRECT(ADDRESS(ROW()-1,COLUMN())),0) - IF(COUNTIF(B$5:B62,B62)&gt;2,INDIRECT(ADDRESS(ROW()-2,COLUMN())),0)</f>
        <v>0</v>
      </c>
      <c r="L62" s="160" cm="1">
        <f t="array" aca="1" ref="L62" ca="1">MAX(0, IF(OR(J62="o",J62="s",J62="u",J62="P",J62="w",J62="I",J62="x",J62=""),0,E62) - IF(COUNTIF(B$5:B62,B62)&gt;1,INDIRECT(ADDRESS(ROW()-1,COLUMN())),0) - IF(COUNTIF(B$5:B62,B62)&gt;2,INDIRECT(ADDRESS(ROW()-2,COLUMN())),0))</f>
        <v>0</v>
      </c>
    </row>
    <row r="63" spans="1:12" ht="24" customHeight="1">
      <c r="A63" s="213"/>
      <c r="B63" s="167" t="s">
        <v>103</v>
      </c>
      <c r="C63" s="205"/>
      <c r="D63" s="28">
        <v>2</v>
      </c>
      <c r="E63" s="36"/>
      <c r="F63" s="50"/>
      <c r="G63" s="27" cm="1">
        <f t="array" aca="1" ref="G63" ca="1">IF(OR($J63="",$J63="I",$J63="F",$J63="X",$J63="W",$J63="U"),0,_xlfn.SWITCH($B63, INDIRECT(ADDRESS(ROW()-2,2)), IF(AND(INDIRECT(ADDRESS(ROW()-1,COLUMN()))=0,INDIRECT(ADDRESS(ROW()-2,COLUMN()))=0),$E63,0), INDIRECT(ADDRESS(ROW()-1,2)), IF(INDIRECT(ADDRESS(ROW()-1,COLUMN()))=0,$E63,0), $E63))</f>
        <v>0</v>
      </c>
      <c r="H63" s="50"/>
      <c r="I63" s="163"/>
      <c r="J63" s="140"/>
      <c r="K63" s="116" cm="1">
        <f t="array" aca="1" ref="K63" ca="1">E63* _xlfn.SWITCH(J63,"A",4,"B+", 3.5,"B",3,"C+",2.5,"C",2,"D+",1.5,"D",1,0)  -IF(COUNTIF(B$5:B63,B63)&gt;1,INDIRECT(ADDRESS(ROW()-1,COLUMN())),0) - IF(COUNTIF(B$5:B63,B63)&gt;2,INDIRECT(ADDRESS(ROW()-2,COLUMN())),0)</f>
        <v>0</v>
      </c>
      <c r="L63" s="160" cm="1">
        <f t="array" aca="1" ref="L63" ca="1">MAX(0, IF(OR(J63="o",J63="s",J63="u",J63="P",J63="w",J63="I",J63="x",J63=""),0,E63) - IF(COUNTIF(B$5:B63,B63)&gt;1,INDIRECT(ADDRESS(ROW()-1,COLUMN())),0) - IF(COUNTIF(B$5:B63,B63)&gt;2,INDIRECT(ADDRESS(ROW()-2,COLUMN())),0))</f>
        <v>0</v>
      </c>
    </row>
    <row r="64" spans="1:12" ht="21.75" customHeight="1">
      <c r="A64" s="213"/>
      <c r="B64" s="167" t="s">
        <v>104</v>
      </c>
      <c r="C64" s="205"/>
      <c r="D64" s="28">
        <v>1</v>
      </c>
      <c r="E64" s="29"/>
      <c r="F64" s="50"/>
      <c r="G64" s="50"/>
      <c r="H64" s="27" cm="1">
        <f t="array" aca="1" ref="H64" ca="1">IF(OR($J64="",$J64="I",$J64="F",$J64="X",$J64="W",$J64="U"),0,_xlfn.SWITCH($B64, INDIRECT(ADDRESS(ROW()-2,2)), IF(AND(INDIRECT(ADDRESS(ROW()-1,COLUMN()))=0,INDIRECT(ADDRESS(ROW()-2,COLUMN()))=0),$E64,0), INDIRECT(ADDRESS(ROW()-1,2)), IF(INDIRECT(ADDRESS(ROW()-1,COLUMN()))=0,$E64,0), $E64))</f>
        <v>0</v>
      </c>
      <c r="I64" s="163"/>
      <c r="J64" s="140"/>
      <c r="K64" s="116" cm="1">
        <f t="array" aca="1" ref="K64" ca="1">E64* _xlfn.SWITCH(J64,"A",4,"B+", 3.5,"B",3,"C+",2.5,"C",2,"D+",1.5,"D",1,0)  -IF(COUNTIF(B$5:B64,B64)&gt;1,INDIRECT(ADDRESS(ROW()-1,COLUMN())),0) - IF(COUNTIF(B$5:B64,B64)&gt;2,INDIRECT(ADDRESS(ROW()-2,COLUMN())),0)</f>
        <v>0</v>
      </c>
      <c r="L64" s="160" cm="1">
        <f t="array" aca="1" ref="L64" ca="1">MAX(0, IF(OR(J64="o",J64="s",J64="u",J64="P",J64="w",J64="I",J64="x",J64=""),0,E64) - IF(COUNTIF(B$5:B64,B64)&gt;1,INDIRECT(ADDRESS(ROW()-1,COLUMN())),0) - IF(COUNTIF(B$5:B64,B64)&gt;2,INDIRECT(ADDRESS(ROW()-2,COLUMN())),0))</f>
        <v>0</v>
      </c>
    </row>
    <row r="65" spans="1:12" ht="12" customHeight="1">
      <c r="A65" s="213"/>
      <c r="B65" s="69" t="s">
        <v>73</v>
      </c>
      <c r="C65" s="70" t="s">
        <v>74</v>
      </c>
      <c r="D65" s="86"/>
      <c r="E65" s="72"/>
      <c r="F65" s="74"/>
      <c r="G65" s="74"/>
      <c r="H65" s="74"/>
      <c r="I65" s="125"/>
      <c r="J65" s="147"/>
      <c r="K65" s="117"/>
      <c r="L65" s="118"/>
    </row>
    <row r="66" spans="1:12" ht="16.7" customHeight="1">
      <c r="A66" s="201"/>
      <c r="B66" s="87" t="s">
        <v>105</v>
      </c>
      <c r="C66" s="88" t="s">
        <v>106</v>
      </c>
      <c r="D66" s="2">
        <v>3</v>
      </c>
      <c r="E66" s="66"/>
      <c r="F66" s="67"/>
      <c r="G66" s="27" cm="1">
        <f t="array" aca="1" ref="G66" ca="1">IF(OR($J66="",$J66="I",$J66="F",$J66="X",$J66="W",$J66="U"),0,_xlfn.SWITCH($B66, INDIRECT(ADDRESS(ROW()-2,2)), IF(AND(INDIRECT(ADDRESS(ROW()-1,COLUMN()))=0,INDIRECT(ADDRESS(ROW()-2,COLUMN()))=0),$E66,0), INDIRECT(ADDRESS(ROW()-1,2)), IF(INDIRECT(ADDRESS(ROW()-1,COLUMN()))=0,$E66,0), $E66))</f>
        <v>0</v>
      </c>
      <c r="H66" s="67"/>
      <c r="I66" s="163"/>
      <c r="J66" s="142"/>
      <c r="K66" s="116" cm="1">
        <f t="array" aca="1" ref="K66" ca="1">E66* _xlfn.SWITCH(J66,"A",4,"B+", 3.5,"B",3,"C+",2.5,"C",2,"D+",1.5,"D",1,0)  -IF(COUNTIF(B$5:B66,B66)&gt;1,INDIRECT(ADDRESS(ROW()-1,COLUMN())),0) - IF(COUNTIF(B$5:B66,B66)&gt;2,INDIRECT(ADDRESS(ROW()-2,COLUMN())),0)</f>
        <v>0</v>
      </c>
      <c r="L66" s="160" cm="1">
        <f t="array" aca="1" ref="L66" ca="1">MAX(0, IF(OR(J66="o",J66="s",J66="u",J66="P",J66="w",J66="I",J66="x",J66=""),0,E66) - IF(COUNTIF(B$5:B66,B66)&gt;1,INDIRECT(ADDRESS(ROW()-1,COLUMN())),0) - IF(COUNTIF(B$5:B66,B66)&gt;2,INDIRECT(ADDRESS(ROW()-2,COLUMN())),0))</f>
        <v>0</v>
      </c>
    </row>
    <row r="67" spans="1:12" ht="16.7" customHeight="1">
      <c r="A67" s="110"/>
      <c r="B67" s="111"/>
      <c r="C67" s="112"/>
      <c r="D67" s="113"/>
      <c r="E67" s="114"/>
      <c r="F67" s="115"/>
      <c r="G67" s="115"/>
      <c r="H67" s="115"/>
      <c r="I67" s="126"/>
      <c r="J67" s="148"/>
      <c r="K67" s="120"/>
      <c r="L67" s="121"/>
    </row>
    <row r="68" spans="1:12" ht="24" customHeight="1">
      <c r="A68" s="109"/>
      <c r="B68" s="180" t="s">
        <v>107</v>
      </c>
      <c r="C68" s="207"/>
      <c r="D68" s="7">
        <v>3</v>
      </c>
      <c r="E68" s="37"/>
      <c r="F68" s="27" cm="1">
        <f t="array" aca="1" ref="F68" ca="1">IF(OR($J68="",$J68="I",$J68="F",$J68="X",$J68="W",$J68="U"),0,_xlfn.SWITCH($B68, INDIRECT(ADDRESS(ROW()-2,2)), IF(AND(INDIRECT(ADDRESS(ROW()-1,COLUMN()))=0,INDIRECT(ADDRESS(ROW()-2,COLUMN()))=0),$E68,0), INDIRECT(ADDRESS(ROW()-1,2)), IF(INDIRECT(ADDRESS(ROW()-1,COLUMN()))=0,$E68,0), $E68))</f>
        <v>0</v>
      </c>
      <c r="G68" s="38"/>
      <c r="H68" s="43"/>
      <c r="I68" s="163"/>
      <c r="J68" s="149"/>
      <c r="K68" s="116" cm="1">
        <f t="array" aca="1" ref="K68" ca="1">E68* _xlfn.SWITCH(J68,"A",4,"B+", 3.5,"B",3,"C+",2.5,"C",2,"D+",1.5,"D",1,0)  -IF(COUNTIF(B$5:B68,B68)&gt;1,INDIRECT(ADDRESS(ROW()-1,COLUMN())),0) - IF(COUNTIF(B$5:B68,B68)&gt;2,INDIRECT(ADDRESS(ROW()-2,COLUMN())),0)</f>
        <v>0</v>
      </c>
      <c r="L68" s="160" cm="1">
        <f t="array" aca="1" ref="L68" ca="1">MAX(0, IF(OR(J68="o",J68="s",J68="u",J68="P",J68="w",J68="I",J68="x",J68=""),0,E68) - IF(COUNTIF(B$5:B68,B68)&gt;1,INDIRECT(ADDRESS(ROW()-1,COLUMN())),0) - IF(COUNTIF(B$5:B68,B68)&gt;2,INDIRECT(ADDRESS(ROW()-2,COLUMN())),0))</f>
        <v>0</v>
      </c>
    </row>
    <row r="69" spans="1:12" ht="16.7" customHeight="1">
      <c r="A69" s="109"/>
      <c r="B69" s="167" t="s">
        <v>108</v>
      </c>
      <c r="C69" s="205"/>
      <c r="D69" s="28">
        <v>2</v>
      </c>
      <c r="E69" s="29"/>
      <c r="F69" s="30"/>
      <c r="G69" s="30"/>
      <c r="H69" s="27" cm="1">
        <f t="array" aca="1" ref="H69" ca="1">IF(OR($J69="",$J69="I",$J69="F",$J69="X",$J69="W",$J69="U"),0,_xlfn.SWITCH($B69, INDIRECT(ADDRESS(ROW()-2,2)), IF(AND(INDIRECT(ADDRESS(ROW()-1,COLUMN()))=0,INDIRECT(ADDRESS(ROW()-2,COLUMN()))=0),$E69,0), INDIRECT(ADDRESS(ROW()-1,2)), IF(INDIRECT(ADDRESS(ROW()-1,COLUMN()))=0,$E69,0), $E69))</f>
        <v>0</v>
      </c>
      <c r="I69" s="163"/>
      <c r="J69" s="135"/>
      <c r="K69" s="116" cm="1">
        <f t="array" aca="1" ref="K69" ca="1">E69* _xlfn.SWITCH(J69,"A",4,"B+", 3.5,"B",3,"C+",2.5,"C",2,"D+",1.5,"D",1,0)  -IF(COUNTIF(B$5:B69,B69)&gt;1,INDIRECT(ADDRESS(ROW()-1,COLUMN())),0) - IF(COUNTIF(B$5:B69,B69)&gt;2,INDIRECT(ADDRESS(ROW()-2,COLUMN())),0)</f>
        <v>0</v>
      </c>
      <c r="L69" s="160" cm="1">
        <f t="array" aca="1" ref="L69" ca="1">MAX(0, IF(OR(J69="o",J69="s",J69="u",J69="P",J69="w",J69="I",J69="x",J69=""),0,E69) - IF(COUNTIF(B$5:B69,B69)&gt;1,INDIRECT(ADDRESS(ROW()-1,COLUMN())),0) - IF(COUNTIF(B$5:B69,B69)&gt;2,INDIRECT(ADDRESS(ROW()-2,COLUMN())),0))</f>
        <v>0</v>
      </c>
    </row>
    <row r="70" spans="1:12" ht="16.7" customHeight="1">
      <c r="A70" s="109"/>
      <c r="B70" s="167" t="s">
        <v>108</v>
      </c>
      <c r="C70" s="205"/>
      <c r="D70" s="28">
        <v>2</v>
      </c>
      <c r="E70" s="29"/>
      <c r="F70" s="30"/>
      <c r="G70" s="30"/>
      <c r="H70" s="27" cm="1">
        <f t="array" aca="1" ref="H70" ca="1">IF(OR($J70="",$J70="I",$J70="F",$J70="X",$J70="W",$J70="U"),0,_xlfn.SWITCH($B70, INDIRECT(ADDRESS(ROW()-2,2)), IF(AND(INDIRECT(ADDRESS(ROW()-1,COLUMN()))=0,INDIRECT(ADDRESS(ROW()-2,COLUMN()))=0),$E70,0), INDIRECT(ADDRESS(ROW()-1,2)), IF(INDIRECT(ADDRESS(ROW()-1,COLUMN()))=0,$E70,0), $E70))</f>
        <v>0</v>
      </c>
      <c r="I70" s="163"/>
      <c r="J70" s="135"/>
      <c r="K70" s="116" cm="1">
        <f t="array" aca="1" ref="K70" ca="1">E70* _xlfn.SWITCH(J70,"A",4,"B+", 3.5,"B",3,"C+",2.5,"C",2,"D+",1.5,"D",1,0)  -IF(COUNTIF(B$5:B70,B70)&gt;1,INDIRECT(ADDRESS(ROW()-1,COLUMN())),0) - IF(COUNTIF(B$5:B70,B70)&gt;2,INDIRECT(ADDRESS(ROW()-2,COLUMN())),0)</f>
        <v>0</v>
      </c>
      <c r="L70" s="160" cm="1">
        <f t="array" aca="1" ref="L70" ca="1">MAX(0, IF(OR(J70="o",J70="s",J70="u",J70="P",J70="w",J70="I",J70="x",J70=""),0,E70) - IF(COUNTIF(B$5:B70,B70)&gt;1,INDIRECT(ADDRESS(ROW()-1,COLUMN())),0) - IF(COUNTIF(B$5:B70,B70)&gt;2,INDIRECT(ADDRESS(ROW()-2,COLUMN())),0))</f>
        <v>0</v>
      </c>
    </row>
    <row r="71" spans="1:12" ht="16.7" customHeight="1">
      <c r="A71" s="109"/>
      <c r="B71" s="167" t="s">
        <v>108</v>
      </c>
      <c r="C71" s="205"/>
      <c r="D71" s="28">
        <v>2</v>
      </c>
      <c r="E71" s="29"/>
      <c r="F71" s="30"/>
      <c r="G71" s="30"/>
      <c r="H71" s="27" cm="1">
        <f t="array" aca="1" ref="H71" ca="1">IF(OR($J71="",$J71="I",$J71="F",$J71="X",$J71="W",$J71="U"),0,_xlfn.SWITCH($B71, INDIRECT(ADDRESS(ROW()-2,2)), IF(AND(INDIRECT(ADDRESS(ROW()-1,COLUMN()))=0,INDIRECT(ADDRESS(ROW()-2,COLUMN()))=0),$E71,0), INDIRECT(ADDRESS(ROW()-1,2)), IF(INDIRECT(ADDRESS(ROW()-1,COLUMN()))=0,$E71,0), $E71))</f>
        <v>0</v>
      </c>
      <c r="I71" s="163"/>
      <c r="J71" s="135"/>
      <c r="K71" s="116" cm="1">
        <f t="array" aca="1" ref="K71" ca="1">E71* _xlfn.SWITCH(J71,"A",4,"B+", 3.5,"B",3,"C+",2.5,"C",2,"D+",1.5,"D",1,0)  -IF(COUNTIF(B$5:B71,B71)&gt;1,INDIRECT(ADDRESS(ROW()-1,COLUMN())),0) - IF(COUNTIF(B$5:B71,B71)&gt;2,INDIRECT(ADDRESS(ROW()-2,COLUMN())),0)</f>
        <v>0</v>
      </c>
      <c r="L71" s="160" cm="1">
        <f t="array" aca="1" ref="L71" ca="1">MAX(0, IF(OR(J71="o",J71="s",J71="u",J71="P",J71="w",J71="I",J71="x",J71=""),0,E71) - IF(COUNTIF(B$5:B71,B71)&gt;1,INDIRECT(ADDRESS(ROW()-1,COLUMN())),0) - IF(COUNTIF(B$5:B71,B71)&gt;2,INDIRECT(ADDRESS(ROW()-2,COLUMN())),0))</f>
        <v>0</v>
      </c>
    </row>
    <row r="72" spans="1:12" ht="16.7" customHeight="1">
      <c r="A72" s="109"/>
      <c r="B72" s="167" t="s">
        <v>109</v>
      </c>
      <c r="C72" s="205"/>
      <c r="D72" s="28">
        <v>3</v>
      </c>
      <c r="E72" s="29"/>
      <c r="F72" s="50"/>
      <c r="G72" s="50"/>
      <c r="H72" s="27" cm="1">
        <f t="array" aca="1" ref="H72" ca="1">IF(OR($J72="",$J72="I",$J72="F",$J72="X",$J72="W",$J72="U"),0,_xlfn.SWITCH($B72, INDIRECT(ADDRESS(ROW()-2,2)), IF(AND(INDIRECT(ADDRESS(ROW()-1,COLUMN()))=0,INDIRECT(ADDRESS(ROW()-2,COLUMN()))=0),$E72,0), INDIRECT(ADDRESS(ROW()-1,2)), IF(INDIRECT(ADDRESS(ROW()-1,COLUMN()))=0,$E72,0), $E72))</f>
        <v>0</v>
      </c>
      <c r="I72" s="163"/>
      <c r="J72" s="140"/>
      <c r="K72" s="116" cm="1">
        <f t="array" aca="1" ref="K72" ca="1">E72* _xlfn.SWITCH(J72,"A",4,"B+", 3.5,"B",3,"C+",2.5,"C",2,"D+",1.5,"D",1,0)  -IF(COUNTIF(B$5:B72,B72)&gt;1,INDIRECT(ADDRESS(ROW()-1,COLUMN())),0) - IF(COUNTIF(B$5:B72,B72)&gt;2,INDIRECT(ADDRESS(ROW()-2,COLUMN())),0)</f>
        <v>0</v>
      </c>
      <c r="L72" s="160" cm="1">
        <f t="array" aca="1" ref="L72" ca="1">MAX(0, IF(OR(J72="o",J72="s",J72="u",J72="P",J72="w",J72="I",J72="x",J72=""),0,E72) - IF(COUNTIF(B$5:B72,B72)&gt;1,INDIRECT(ADDRESS(ROW()-1,COLUMN())),0) - IF(COUNTIF(B$5:B72,B72)&gt;2,INDIRECT(ADDRESS(ROW()-2,COLUMN())),0))</f>
        <v>0</v>
      </c>
    </row>
    <row r="73" spans="1:12" ht="16.7" customHeight="1">
      <c r="B73" s="179" t="s">
        <v>110</v>
      </c>
      <c r="C73" s="214"/>
      <c r="D73" s="28"/>
      <c r="E73" s="41"/>
      <c r="F73" s="50"/>
      <c r="G73" s="50"/>
      <c r="H73" s="27" cm="1">
        <f t="array" aca="1" ref="H73" ca="1">IF(OR($J73="",$J73="I",$J73="F",$J73="X",$J73="W",$J73="U"),0,_xlfn.SWITCH($B73, INDIRECT(ADDRESS(ROW()-2,2)), IF(AND(INDIRECT(ADDRESS(ROW()-1,COLUMN()))=0,INDIRECT(ADDRESS(ROW()-2,COLUMN()))=0),$E73,0), INDIRECT(ADDRESS(ROW()-1,2)), IF(INDIRECT(ADDRESS(ROW()-1,COLUMN()))=0,$E73,0), $E73))</f>
        <v>0</v>
      </c>
      <c r="I73" s="163"/>
      <c r="J73" s="140"/>
      <c r="K73" s="116" cm="1">
        <f t="array" aca="1" ref="K73" ca="1">E73* _xlfn.SWITCH(J73,"A",4,"B+", 3.5,"B",3,"C+",2.5,"C",2,"D+",1.5,"D",1,0)  -IF(COUNTIF(B$5:B73,B73)&gt;1,INDIRECT(ADDRESS(ROW()-1,COLUMN())),0) - IF(COUNTIF(B$5:B73,B73)&gt;2,INDIRECT(ADDRESS(ROW()-2,COLUMN())),0)</f>
        <v>0</v>
      </c>
      <c r="L73" s="160" cm="1">
        <f t="array" aca="1" ref="L73" ca="1">MAX(0, IF(OR(J73="o",J73="s",J73="u",J73="P",J73="w",J73="I",J73="x",J73=""),0,E73) - IF(COUNTIF(B$5:B73,B73)&gt;1,INDIRECT(ADDRESS(ROW()-1,COLUMN())),0) - IF(COUNTIF(B$5:B73,B73)&gt;2,INDIRECT(ADDRESS(ROW()-2,COLUMN())),0))</f>
        <v>0</v>
      </c>
    </row>
    <row r="74" spans="1:12" ht="16.7" customHeight="1">
      <c r="A74" s="109"/>
      <c r="B74" s="179" t="s">
        <v>110</v>
      </c>
      <c r="C74" s="214"/>
      <c r="D74" s="28"/>
      <c r="E74" s="41"/>
      <c r="F74" s="50"/>
      <c r="G74" s="50"/>
      <c r="H74" s="27" cm="1">
        <f t="array" aca="1" ref="H74" ca="1">IF(OR($J74="",$J74="I",$J74="F",$J74="X",$J74="W",$J74="U"),0,_xlfn.SWITCH($B74, INDIRECT(ADDRESS(ROW()-2,2)), IF(AND(INDIRECT(ADDRESS(ROW()-1,COLUMN()))=0,INDIRECT(ADDRESS(ROW()-2,COLUMN()))=0),$E74,0), INDIRECT(ADDRESS(ROW()-1,2)), IF(INDIRECT(ADDRESS(ROW()-1,COLUMN()))=0,$E74,0), $E74))</f>
        <v>0</v>
      </c>
      <c r="I74" s="163"/>
      <c r="J74" s="140"/>
      <c r="K74" s="116" cm="1">
        <f t="array" aca="1" ref="K74" ca="1">E74* _xlfn.SWITCH(J74,"A",4,"B+", 3.5,"B",3,"C+",2.5,"C",2,"D+",1.5,"D",1,0)  -IF(COUNTIF(B$5:B74,B74)&gt;1,INDIRECT(ADDRESS(ROW()-1,COLUMN())),0) - IF(COUNTIF(B$5:B74,B74)&gt;2,INDIRECT(ADDRESS(ROW()-2,COLUMN())),0)</f>
        <v>0</v>
      </c>
      <c r="L74" s="160" cm="1">
        <f t="array" aca="1" ref="L74" ca="1">MAX(0, IF(OR(J74="o",J74="s",J74="u",J74="P",J74="w",J74="I",J74="x",J74=""),0,E74) - IF(COUNTIF(B$5:B74,B74)&gt;1,INDIRECT(ADDRESS(ROW()-1,COLUMN())),0) - IF(COUNTIF(B$5:B74,B74)&gt;2,INDIRECT(ADDRESS(ROW()-2,COLUMN())),0))</f>
        <v>0</v>
      </c>
    </row>
    <row r="75" spans="1:12" ht="16.7" customHeight="1">
      <c r="A75" s="109"/>
      <c r="B75" s="179" t="s">
        <v>110</v>
      </c>
      <c r="C75" s="214"/>
      <c r="D75" s="28"/>
      <c r="E75" s="41"/>
      <c r="F75" s="50"/>
      <c r="G75" s="50"/>
      <c r="H75" s="27" cm="1">
        <f t="array" aca="1" ref="H75" ca="1">IF(OR($J75="",$J75="I",$J75="F",$J75="X",$J75="W",$J75="U"),0,_xlfn.SWITCH($B75, INDIRECT(ADDRESS(ROW()-2,2)), IF(AND(INDIRECT(ADDRESS(ROW()-1,COLUMN()))=0,INDIRECT(ADDRESS(ROW()-2,COLUMN()))=0),$E75,0), INDIRECT(ADDRESS(ROW()-1,2)), IF(INDIRECT(ADDRESS(ROW()-1,COLUMN()))=0,$E75,0), $E75))</f>
        <v>0</v>
      </c>
      <c r="I75" s="163"/>
      <c r="J75" s="140"/>
      <c r="K75" s="116" cm="1">
        <f t="array" aca="1" ref="K75" ca="1">E75* _xlfn.SWITCH(J75,"A",4,"B+", 3.5,"B",3,"C+",2.5,"C",2,"D+",1.5,"D",1,0)  -IF(COUNTIF(B$5:B75,B75)&gt;1,INDIRECT(ADDRESS(ROW()-1,COLUMN())),0) - IF(COUNTIF(B$5:B75,B75)&gt;2,INDIRECT(ADDRESS(ROW()-2,COLUMN())),0)</f>
        <v>0</v>
      </c>
      <c r="L75" s="160" cm="1">
        <f t="array" aca="1" ref="L75" ca="1">MAX(0, IF(OR(J75="o",J75="s",J75="u",J75="P",J75="w",J75="I",J75="x",J75=""),0,E75) - IF(COUNTIF(B$5:B75,B75)&gt;1,INDIRECT(ADDRESS(ROW()-1,COLUMN())),0) - IF(COUNTIF(B$5:B75,B75)&gt;2,INDIRECT(ADDRESS(ROW()-2,COLUMN())),0))</f>
        <v>0</v>
      </c>
    </row>
    <row r="76" spans="1:12" ht="22.35" customHeight="1">
      <c r="A76" s="168" t="s">
        <v>111</v>
      </c>
      <c r="B76" s="215"/>
      <c r="C76" s="216"/>
      <c r="D76" s="91"/>
      <c r="E76" s="92"/>
      <c r="F76" s="68">
        <f ca="1">SUM(F5:F75)</f>
        <v>0</v>
      </c>
      <c r="G76" s="68">
        <f ca="1">SUM(G5:G75)</f>
        <v>0</v>
      </c>
      <c r="H76" s="68">
        <f ca="1">SUM(H5:H75)</f>
        <v>0</v>
      </c>
      <c r="I76" s="127" t="s">
        <v>112</v>
      </c>
      <c r="J76" s="93">
        <f ca="1">SUM(F76:H76)</f>
        <v>0</v>
      </c>
      <c r="K76" s="13" t="s">
        <v>113</v>
      </c>
      <c r="L76" s="150" t="e">
        <f ca="1">SUM(K2:K75)/SUM(L2:L75)</f>
        <v>#DIV/0!</v>
      </c>
    </row>
    <row r="77" spans="1:12" ht="23.1" customHeight="1">
      <c r="A77" s="169" t="s">
        <v>114</v>
      </c>
      <c r="B77" s="217"/>
      <c r="C77" s="203"/>
      <c r="D77" s="94"/>
      <c r="E77" s="95"/>
      <c r="F77" s="15">
        <v>33</v>
      </c>
      <c r="G77" s="4">
        <v>87</v>
      </c>
      <c r="H77" s="4">
        <v>30</v>
      </c>
      <c r="I77" s="128" t="s">
        <v>112</v>
      </c>
      <c r="J77" s="96">
        <f>SUM(F77:H77)</f>
        <v>150</v>
      </c>
    </row>
    <row r="78" spans="1:12" ht="21.6" customHeight="1">
      <c r="A78" s="176" t="s">
        <v>115</v>
      </c>
      <c r="B78" s="177"/>
      <c r="C78" s="178"/>
      <c r="D78" s="94"/>
      <c r="E78" s="95"/>
      <c r="F78" s="16">
        <f ca="1">F77-F76</f>
        <v>33</v>
      </c>
      <c r="G78" s="10">
        <f ca="1">G77-G76</f>
        <v>87</v>
      </c>
      <c r="H78" s="10">
        <f ca="1">H77-H76</f>
        <v>30</v>
      </c>
      <c r="I78" s="129" t="s">
        <v>112</v>
      </c>
      <c r="J78" s="11">
        <f ca="1">J77-J76</f>
        <v>150</v>
      </c>
    </row>
    <row r="79" spans="1:12" ht="12" customHeight="1"/>
    <row r="80" spans="1:12" ht="12" customHeight="1"/>
    <row r="81" ht="16.7" customHeight="1"/>
    <row r="82" ht="14.45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4.25" customHeight="1"/>
    <row r="93" ht="13.5" customHeight="1"/>
    <row r="94" ht="13.5" customHeight="1"/>
    <row r="95" ht="13.5" customHeight="1"/>
    <row r="96" ht="3.95" customHeight="1"/>
    <row r="97" ht="24" customHeight="1"/>
    <row r="98" ht="29.45" customHeight="1"/>
    <row r="99" ht="22.35" customHeight="1"/>
    <row r="100" ht="20.45" customHeight="1"/>
    <row r="101" ht="18.95" customHeight="1"/>
    <row r="102" ht="19.7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  <row r="111" ht="12" customHeight="1"/>
    <row r="112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  <row r="191" ht="12" customHeight="1"/>
    <row r="192" ht="12" customHeight="1"/>
    <row r="193" ht="12" customHeight="1"/>
    <row r="194" ht="12" customHeight="1"/>
    <row r="195" ht="12" customHeight="1"/>
    <row r="196" ht="12" customHeight="1"/>
    <row r="197" ht="12" customHeight="1"/>
    <row r="198" ht="12" customHeight="1"/>
    <row r="199" ht="12" customHeight="1"/>
    <row r="200" ht="12" customHeight="1"/>
    <row r="201" ht="12" customHeight="1"/>
    <row r="202" ht="12" customHeight="1"/>
    <row r="203" ht="12" customHeight="1"/>
    <row r="204" ht="12" customHeight="1"/>
    <row r="205" ht="12" customHeight="1"/>
    <row r="206" ht="12" customHeight="1"/>
    <row r="207" ht="12" customHeight="1"/>
    <row r="208" ht="12" customHeight="1"/>
    <row r="209" ht="12" customHeight="1"/>
    <row r="210" ht="12" customHeight="1"/>
    <row r="211" ht="12" customHeight="1"/>
    <row r="212" ht="12" customHeight="1"/>
    <row r="213" ht="12" customHeight="1"/>
    <row r="214" ht="12" customHeight="1"/>
    <row r="215" ht="12" customHeight="1"/>
    <row r="216" ht="12" customHeight="1"/>
    <row r="217" ht="12" customHeight="1"/>
    <row r="218" ht="12" customHeight="1"/>
    <row r="219" ht="12" customHeight="1"/>
    <row r="220" ht="12" customHeight="1"/>
    <row r="221" ht="12" customHeight="1"/>
    <row r="222" ht="12" customHeight="1"/>
    <row r="223" ht="12" customHeight="1"/>
    <row r="224" ht="12" customHeight="1"/>
    <row r="225" ht="12" customHeight="1"/>
    <row r="226" ht="12" customHeight="1"/>
    <row r="227" ht="12" customHeight="1"/>
    <row r="228" ht="12" customHeight="1"/>
    <row r="229" ht="12" customHeight="1"/>
    <row r="230" ht="12" customHeight="1"/>
    <row r="231" ht="12" customHeight="1"/>
    <row r="232" ht="12" customHeight="1"/>
    <row r="233" ht="12" customHeight="1"/>
    <row r="234" ht="12" customHeight="1"/>
    <row r="235" ht="12" customHeight="1"/>
    <row r="236" ht="12" customHeight="1"/>
    <row r="237" ht="12" customHeight="1"/>
    <row r="238" ht="12" customHeight="1"/>
    <row r="239" ht="12" customHeight="1"/>
    <row r="240" ht="12" customHeight="1"/>
    <row r="241" ht="12" customHeight="1"/>
    <row r="242" ht="12" customHeight="1"/>
    <row r="243" ht="12" customHeight="1"/>
    <row r="244" ht="12" customHeight="1"/>
    <row r="245" ht="12" customHeight="1"/>
    <row r="246" ht="12" customHeight="1"/>
    <row r="247" ht="12" customHeight="1"/>
    <row r="248" ht="12" customHeight="1"/>
    <row r="249" ht="12" customHeight="1"/>
    <row r="250" ht="12" customHeight="1"/>
    <row r="251" ht="12" customHeight="1"/>
    <row r="252" ht="12" customHeight="1"/>
    <row r="253" ht="12" customHeight="1"/>
    <row r="254" ht="12" customHeight="1"/>
    <row r="255" ht="12" customHeight="1"/>
    <row r="256" ht="12" customHeight="1"/>
    <row r="257" ht="12" customHeight="1"/>
    <row r="258" ht="12" customHeight="1"/>
    <row r="259" ht="12" customHeight="1"/>
    <row r="260" ht="12" customHeight="1"/>
    <row r="261" ht="12" customHeight="1"/>
    <row r="262" ht="12" customHeight="1"/>
    <row r="263" ht="12" customHeight="1"/>
    <row r="264" ht="12" customHeight="1"/>
    <row r="265" ht="12" customHeight="1"/>
    <row r="266" ht="12" customHeight="1"/>
    <row r="267" ht="12" customHeight="1"/>
    <row r="268" ht="12" customHeight="1"/>
    <row r="269" ht="12" customHeight="1"/>
    <row r="270" ht="12" customHeight="1"/>
    <row r="271" ht="12" customHeight="1"/>
    <row r="272" ht="12" customHeight="1"/>
    <row r="273" ht="12" customHeight="1"/>
    <row r="274" ht="12" customHeight="1"/>
    <row r="275" ht="12" customHeight="1"/>
    <row r="276" ht="12" customHeight="1"/>
    <row r="277" ht="12" customHeight="1"/>
    <row r="278" ht="12" customHeight="1"/>
    <row r="279" ht="12" customHeight="1"/>
    <row r="280" ht="12" customHeight="1"/>
    <row r="281" ht="12" customHeight="1"/>
    <row r="282" ht="12" customHeight="1"/>
    <row r="283" ht="12" customHeight="1"/>
    <row r="284" ht="12" customHeight="1"/>
    <row r="285" ht="12" customHeight="1"/>
    <row r="286" ht="12" customHeight="1"/>
    <row r="287" ht="12" customHeight="1"/>
    <row r="288" ht="12" customHeight="1"/>
    <row r="289" ht="12" customHeight="1"/>
    <row r="290" ht="12" customHeight="1"/>
    <row r="291" ht="12" customHeight="1"/>
    <row r="292" ht="12" customHeight="1"/>
    <row r="293" ht="12" customHeight="1"/>
    <row r="294" ht="12" customHeight="1"/>
    <row r="295" ht="12" customHeight="1"/>
    <row r="296" ht="12" customHeight="1"/>
    <row r="297" ht="12" customHeight="1"/>
    <row r="298" ht="12" customHeight="1"/>
    <row r="299" ht="12" customHeight="1"/>
    <row r="300" ht="12" customHeight="1"/>
    <row r="301" ht="12" customHeight="1"/>
    <row r="302" ht="12" customHeight="1"/>
    <row r="303" ht="12" customHeight="1"/>
    <row r="304" ht="12" customHeight="1"/>
    <row r="305" ht="12" customHeight="1"/>
    <row r="306" ht="12" customHeight="1"/>
    <row r="307" ht="12" customHeight="1"/>
    <row r="308" ht="12" customHeight="1"/>
    <row r="309" ht="12" customHeight="1"/>
    <row r="310" ht="12" customHeight="1"/>
    <row r="311" ht="12" customHeight="1"/>
    <row r="312" ht="12" customHeight="1"/>
    <row r="313" ht="12" customHeight="1"/>
    <row r="314" ht="12" customHeight="1"/>
    <row r="315" ht="12" customHeight="1"/>
    <row r="316" ht="12" customHeight="1"/>
    <row r="317" ht="12" customHeight="1"/>
    <row r="318" ht="12" customHeight="1"/>
    <row r="319" ht="12" customHeight="1"/>
    <row r="320" ht="12" customHeight="1"/>
    <row r="321" ht="12" customHeight="1"/>
    <row r="322" ht="12" customHeight="1"/>
    <row r="323" ht="12" customHeight="1"/>
    <row r="324" ht="12" customHeight="1"/>
    <row r="325" ht="12" customHeight="1"/>
    <row r="326" ht="12" customHeight="1"/>
    <row r="327" ht="12" customHeight="1"/>
    <row r="328" ht="12" customHeight="1"/>
    <row r="329" ht="12" customHeight="1"/>
    <row r="330" ht="12" customHeight="1"/>
    <row r="331" ht="12" customHeight="1"/>
    <row r="332" ht="12" customHeight="1"/>
    <row r="333" ht="12" customHeight="1"/>
    <row r="334" ht="12" customHeight="1"/>
    <row r="335" ht="12" customHeight="1"/>
    <row r="336" ht="12" customHeight="1"/>
    <row r="337" ht="12" customHeight="1"/>
    <row r="338" ht="12" customHeight="1"/>
    <row r="339" ht="12" customHeight="1"/>
    <row r="340" ht="12" customHeight="1"/>
    <row r="341" ht="12" customHeight="1"/>
    <row r="342" ht="12" customHeight="1"/>
    <row r="343" ht="12" customHeight="1"/>
    <row r="344" ht="12" customHeight="1"/>
    <row r="345" ht="12" customHeight="1"/>
    <row r="346" ht="12" customHeight="1"/>
    <row r="347" ht="12" customHeight="1"/>
    <row r="348" ht="12" customHeight="1"/>
    <row r="349" ht="12" customHeight="1"/>
    <row r="350" ht="12" customHeight="1"/>
    <row r="351" ht="12" customHeight="1"/>
    <row r="352" ht="12" customHeight="1"/>
    <row r="353" ht="12" customHeight="1"/>
    <row r="354" ht="12" customHeight="1"/>
    <row r="355" ht="12" customHeight="1"/>
    <row r="356" ht="12" customHeight="1"/>
    <row r="357" ht="12" customHeight="1"/>
    <row r="358" ht="12" customHeight="1"/>
    <row r="359" ht="12" customHeight="1"/>
    <row r="360" ht="12" customHeight="1"/>
    <row r="361" ht="12" customHeight="1"/>
    <row r="362" ht="12" customHeight="1"/>
    <row r="363" ht="12" customHeight="1"/>
    <row r="364" ht="12" customHeight="1"/>
    <row r="365" ht="12" customHeight="1"/>
    <row r="366" ht="12" customHeight="1"/>
    <row r="367" ht="12" customHeight="1"/>
    <row r="368" ht="12" customHeight="1"/>
    <row r="369" ht="12" customHeight="1"/>
    <row r="370" ht="12" customHeight="1"/>
    <row r="371" ht="12" customHeight="1"/>
    <row r="372" ht="12" customHeight="1"/>
    <row r="373" ht="12" customHeight="1"/>
    <row r="374" ht="12" customHeight="1"/>
    <row r="375" ht="12" customHeight="1"/>
    <row r="376" ht="12" customHeight="1"/>
    <row r="377" ht="12" customHeight="1"/>
    <row r="378" ht="12" customHeight="1"/>
    <row r="379" ht="12" customHeight="1"/>
    <row r="380" ht="12" customHeight="1"/>
    <row r="381" ht="12" customHeight="1"/>
    <row r="382" ht="12" customHeight="1"/>
    <row r="383" ht="12" customHeight="1"/>
    <row r="384" ht="12" customHeight="1"/>
    <row r="385" ht="12" customHeight="1"/>
    <row r="386" ht="12" customHeight="1"/>
    <row r="387" ht="12" customHeight="1"/>
    <row r="388" ht="12" customHeight="1"/>
    <row r="389" ht="12" customHeight="1"/>
    <row r="390" ht="12" customHeight="1"/>
    <row r="391" ht="12" customHeight="1"/>
    <row r="392" ht="12" customHeight="1"/>
    <row r="393" ht="12" customHeight="1"/>
    <row r="394" ht="12" customHeight="1"/>
    <row r="395" ht="12" customHeight="1"/>
    <row r="396" ht="12" customHeight="1"/>
    <row r="397" ht="12" customHeight="1"/>
    <row r="398" ht="12" customHeight="1"/>
    <row r="399" ht="12" customHeight="1"/>
    <row r="400" ht="12" customHeight="1"/>
    <row r="401" ht="12" customHeight="1"/>
    <row r="402" ht="12" customHeight="1"/>
    <row r="403" ht="12" customHeight="1"/>
    <row r="404" ht="12" customHeight="1"/>
    <row r="405" ht="12" customHeight="1"/>
    <row r="406" ht="12" customHeight="1"/>
    <row r="407" ht="12" customHeight="1"/>
    <row r="408" ht="12" customHeight="1"/>
    <row r="409" ht="12" customHeight="1"/>
    <row r="410" ht="12" customHeight="1"/>
    <row r="411" ht="12" customHeight="1"/>
    <row r="412" ht="12" customHeight="1"/>
    <row r="413" ht="12" customHeight="1"/>
    <row r="414" ht="12" customHeight="1"/>
    <row r="415" ht="12" customHeight="1"/>
    <row r="416" ht="12" customHeight="1"/>
    <row r="417" ht="12" customHeight="1"/>
    <row r="418" ht="12" customHeight="1"/>
    <row r="419" ht="12" customHeight="1"/>
    <row r="420" ht="12" customHeight="1"/>
    <row r="421" ht="12" customHeight="1"/>
    <row r="422" ht="12" customHeight="1"/>
    <row r="423" ht="12" customHeight="1"/>
    <row r="424" ht="12" customHeight="1"/>
    <row r="425" ht="12" customHeight="1"/>
    <row r="426" ht="12" customHeight="1"/>
    <row r="427" ht="12" customHeight="1"/>
    <row r="428" ht="12" customHeight="1"/>
    <row r="429" ht="12" customHeight="1"/>
    <row r="430" ht="12" customHeight="1"/>
    <row r="431" ht="12" customHeight="1"/>
    <row r="432" ht="12" customHeight="1"/>
    <row r="433" ht="12" customHeight="1"/>
    <row r="434" ht="12" customHeight="1"/>
    <row r="435" ht="12" customHeight="1"/>
    <row r="436" ht="12" customHeight="1"/>
    <row r="437" ht="12" customHeight="1"/>
    <row r="438" ht="12" customHeight="1"/>
    <row r="439" ht="12" customHeight="1"/>
    <row r="440" ht="12" customHeight="1"/>
    <row r="441" ht="12" customHeight="1"/>
    <row r="442" ht="12" customHeight="1"/>
    <row r="443" ht="12" customHeight="1"/>
    <row r="444" ht="12" customHeight="1"/>
    <row r="445" ht="12" customHeight="1"/>
    <row r="446" ht="12" customHeight="1"/>
    <row r="447" ht="12" customHeight="1"/>
    <row r="448" ht="12" customHeight="1"/>
    <row r="449" ht="12" customHeight="1"/>
    <row r="450" ht="12" customHeight="1"/>
    <row r="451" ht="12" customHeight="1"/>
    <row r="452" ht="12" customHeight="1"/>
    <row r="453" ht="12" customHeight="1"/>
    <row r="454" ht="12" customHeight="1"/>
    <row r="455" ht="12" customHeight="1"/>
    <row r="456" ht="12" customHeight="1"/>
    <row r="457" ht="12" customHeight="1"/>
    <row r="458" ht="12" customHeight="1"/>
    <row r="459" ht="12" customHeight="1"/>
    <row r="460" ht="12" customHeight="1"/>
    <row r="461" ht="12" customHeight="1"/>
    <row r="462" ht="12" customHeight="1"/>
    <row r="463" ht="12" customHeight="1"/>
    <row r="464" ht="12" customHeight="1"/>
    <row r="465" ht="12" customHeight="1"/>
    <row r="466" ht="12" customHeight="1"/>
    <row r="467" ht="12" customHeight="1"/>
    <row r="468" ht="12" customHeight="1"/>
    <row r="469" ht="12" customHeight="1"/>
    <row r="470" ht="12" customHeight="1"/>
    <row r="471" ht="12" customHeight="1"/>
    <row r="472" ht="12" customHeight="1"/>
    <row r="473" ht="12" customHeight="1"/>
    <row r="474" ht="12" customHeight="1"/>
    <row r="475" ht="12" customHeight="1"/>
    <row r="476" ht="12" customHeight="1"/>
    <row r="477" ht="12" customHeight="1"/>
    <row r="478" ht="12" customHeight="1"/>
    <row r="479" ht="12" customHeight="1"/>
    <row r="480" ht="12" customHeight="1"/>
    <row r="481" ht="12" customHeight="1"/>
    <row r="482" ht="12" customHeight="1"/>
    <row r="483" ht="12" customHeight="1"/>
    <row r="484" ht="12" customHeight="1"/>
    <row r="485" ht="12" customHeight="1"/>
    <row r="486" ht="12" customHeight="1"/>
    <row r="487" ht="12" customHeight="1"/>
    <row r="488" ht="12" customHeight="1"/>
    <row r="489" ht="12" customHeight="1"/>
    <row r="490" ht="12" customHeight="1"/>
    <row r="491" ht="12" customHeight="1"/>
    <row r="492" ht="12" customHeight="1"/>
    <row r="493" ht="12" customHeight="1"/>
    <row r="494" ht="12" customHeight="1"/>
    <row r="495" ht="12" customHeight="1"/>
    <row r="496" ht="12" customHeight="1"/>
    <row r="497" ht="12" customHeight="1"/>
    <row r="498" ht="12" customHeight="1"/>
    <row r="499" ht="12" customHeight="1"/>
    <row r="500" ht="12" customHeight="1"/>
    <row r="501" ht="12" customHeight="1"/>
    <row r="502" ht="12" customHeight="1"/>
    <row r="503" ht="12" customHeight="1"/>
    <row r="504" ht="12" customHeight="1"/>
    <row r="505" ht="12" customHeight="1"/>
    <row r="506" ht="12" customHeight="1"/>
    <row r="507" ht="12" customHeight="1"/>
    <row r="508" ht="12" customHeight="1"/>
    <row r="509" ht="12" customHeight="1"/>
    <row r="510" ht="12" customHeight="1"/>
    <row r="511" ht="12" customHeight="1"/>
    <row r="512" ht="12" customHeight="1"/>
    <row r="513" ht="12" customHeight="1"/>
    <row r="514" ht="12" customHeight="1"/>
    <row r="515" ht="12" customHeight="1"/>
    <row r="516" ht="12" customHeight="1"/>
    <row r="517" ht="12" customHeight="1"/>
    <row r="518" ht="12" customHeight="1"/>
    <row r="519" ht="12" customHeight="1"/>
    <row r="520" ht="12" customHeight="1"/>
    <row r="521" ht="12" customHeight="1"/>
    <row r="522" ht="12" customHeight="1"/>
    <row r="523" ht="12" customHeight="1"/>
    <row r="524" ht="12" customHeight="1"/>
    <row r="525" ht="12" customHeight="1"/>
    <row r="526" ht="12" customHeight="1"/>
    <row r="527" ht="12" customHeight="1"/>
    <row r="528" ht="12" customHeight="1"/>
    <row r="529" ht="12" customHeight="1"/>
    <row r="530" ht="12" customHeight="1"/>
    <row r="531" ht="12" customHeight="1"/>
    <row r="532" ht="12" customHeight="1"/>
    <row r="533" ht="12" customHeight="1"/>
    <row r="534" ht="12" customHeight="1"/>
    <row r="535" ht="12" customHeight="1"/>
    <row r="536" ht="12" customHeight="1"/>
    <row r="537" ht="12" customHeight="1"/>
    <row r="538" ht="12" customHeight="1"/>
    <row r="539" ht="12" customHeight="1"/>
    <row r="540" ht="12" customHeight="1"/>
    <row r="541" ht="12" customHeight="1"/>
    <row r="542" ht="12" customHeight="1"/>
    <row r="543" ht="12" customHeight="1"/>
    <row r="544" ht="12" customHeight="1"/>
    <row r="545" ht="12" customHeight="1"/>
    <row r="546" ht="12" customHeight="1"/>
    <row r="547" ht="12" customHeight="1"/>
    <row r="548" ht="12" customHeight="1"/>
    <row r="549" ht="12" customHeight="1"/>
    <row r="550" ht="12" customHeight="1"/>
    <row r="551" ht="12" customHeight="1"/>
    <row r="552" ht="12" customHeight="1"/>
    <row r="553" ht="12" customHeight="1"/>
    <row r="554" ht="12" customHeight="1"/>
    <row r="555" ht="12" customHeight="1"/>
    <row r="556" ht="12" customHeight="1"/>
    <row r="557" ht="12" customHeight="1"/>
    <row r="558" ht="12" customHeight="1"/>
    <row r="559" ht="12" customHeight="1"/>
    <row r="560" ht="12" customHeight="1"/>
    <row r="561" ht="12" customHeight="1"/>
    <row r="562" ht="12" customHeight="1"/>
    <row r="563" ht="12" customHeight="1"/>
    <row r="564" ht="12" customHeight="1"/>
    <row r="565" ht="12" customHeight="1"/>
    <row r="566" ht="12" customHeight="1"/>
    <row r="567" ht="12" customHeight="1"/>
    <row r="568" ht="12" customHeight="1"/>
    <row r="569" ht="12" customHeight="1"/>
    <row r="570" ht="12" customHeight="1"/>
    <row r="571" ht="12" customHeight="1"/>
    <row r="572" ht="12" customHeight="1"/>
    <row r="573" ht="12" customHeight="1"/>
    <row r="574" ht="12" customHeight="1"/>
    <row r="575" ht="12" customHeight="1"/>
    <row r="576" ht="12" customHeight="1"/>
    <row r="577" ht="12" customHeight="1"/>
    <row r="578" ht="12" customHeight="1"/>
    <row r="579" ht="12" customHeight="1"/>
    <row r="580" ht="12" customHeight="1"/>
    <row r="581" ht="12" customHeight="1"/>
    <row r="582" ht="12" customHeight="1"/>
    <row r="583" ht="12" customHeight="1"/>
    <row r="584" ht="12" customHeight="1"/>
    <row r="585" ht="12" customHeight="1"/>
    <row r="586" ht="12" customHeight="1"/>
    <row r="587" ht="12" customHeight="1"/>
    <row r="588" ht="12" customHeight="1"/>
    <row r="589" ht="12" customHeight="1"/>
    <row r="590" ht="12" customHeight="1"/>
    <row r="591" ht="12" customHeight="1"/>
    <row r="592" ht="12" customHeight="1"/>
    <row r="593" ht="12" customHeight="1"/>
    <row r="594" ht="12" customHeight="1"/>
    <row r="595" ht="12" customHeight="1"/>
    <row r="596" ht="12" customHeight="1"/>
    <row r="597" ht="12" customHeight="1"/>
    <row r="598" ht="12" customHeight="1"/>
    <row r="599" ht="12" customHeight="1"/>
    <row r="600" ht="12" customHeight="1"/>
    <row r="601" ht="12" customHeight="1"/>
    <row r="602" ht="12" customHeight="1"/>
    <row r="603" ht="12" customHeight="1"/>
    <row r="604" ht="12" customHeight="1"/>
    <row r="605" ht="12" customHeight="1"/>
    <row r="606" ht="12" customHeight="1"/>
    <row r="607" ht="12" customHeight="1"/>
    <row r="608" ht="12" customHeight="1"/>
    <row r="609" ht="12" customHeight="1"/>
    <row r="610" ht="12" customHeight="1"/>
    <row r="611" ht="12" customHeight="1"/>
    <row r="612" ht="12" customHeight="1"/>
    <row r="613" ht="12" customHeight="1"/>
    <row r="614" ht="12" customHeight="1"/>
    <row r="615" ht="12" customHeight="1"/>
    <row r="616" ht="12" customHeight="1"/>
    <row r="617" ht="12" customHeight="1"/>
    <row r="618" ht="12" customHeight="1"/>
    <row r="619" ht="12" customHeight="1"/>
    <row r="620" ht="12" customHeight="1"/>
    <row r="621" ht="12" customHeight="1"/>
    <row r="622" ht="12" customHeight="1"/>
    <row r="623" ht="12" customHeight="1"/>
    <row r="624" ht="12" customHeight="1"/>
    <row r="625" ht="12" customHeight="1"/>
    <row r="626" ht="12" customHeight="1"/>
    <row r="627" ht="12" customHeight="1"/>
    <row r="628" ht="12" customHeight="1"/>
    <row r="629" ht="12" customHeight="1"/>
    <row r="630" ht="12" customHeight="1"/>
    <row r="631" ht="12" customHeight="1"/>
    <row r="632" ht="12" customHeight="1"/>
    <row r="633" ht="12" customHeight="1"/>
    <row r="634" ht="12" customHeight="1"/>
    <row r="635" ht="12" customHeight="1"/>
    <row r="636" ht="12" customHeight="1"/>
    <row r="637" ht="12" customHeight="1"/>
    <row r="638" ht="12" customHeight="1"/>
    <row r="639" ht="12" customHeight="1"/>
    <row r="640" ht="12" customHeight="1"/>
    <row r="641" ht="12" customHeight="1"/>
    <row r="642" ht="12" customHeight="1"/>
    <row r="643" ht="12" customHeight="1"/>
    <row r="644" ht="12" customHeight="1"/>
    <row r="645" ht="12" customHeight="1"/>
    <row r="646" ht="12" customHeight="1"/>
    <row r="647" ht="12" customHeight="1"/>
    <row r="648" ht="12" customHeight="1"/>
    <row r="649" ht="12" customHeight="1"/>
    <row r="650" ht="12" customHeight="1"/>
    <row r="651" ht="12" customHeight="1"/>
    <row r="652" ht="12" customHeight="1"/>
    <row r="653" ht="12" customHeight="1"/>
    <row r="654" ht="12" customHeight="1"/>
    <row r="655" ht="12" customHeight="1"/>
    <row r="656" ht="12" customHeight="1"/>
    <row r="657" ht="12" customHeight="1"/>
    <row r="658" ht="12" customHeight="1"/>
    <row r="659" ht="12" customHeight="1"/>
    <row r="660" ht="12" customHeight="1"/>
    <row r="661" ht="12" customHeight="1"/>
    <row r="662" ht="12" customHeight="1"/>
    <row r="663" ht="12" customHeight="1"/>
    <row r="664" ht="12" customHeight="1"/>
    <row r="665" ht="12" customHeight="1"/>
    <row r="666" ht="12" customHeight="1"/>
    <row r="667" ht="12" customHeight="1"/>
    <row r="668" ht="12" customHeight="1"/>
    <row r="669" ht="12" customHeight="1"/>
    <row r="670" ht="12" customHeight="1"/>
    <row r="671" ht="12" customHeight="1"/>
    <row r="672" ht="12" customHeight="1"/>
    <row r="673" ht="12" customHeight="1"/>
    <row r="674" ht="12" customHeight="1"/>
    <row r="675" ht="12" customHeight="1"/>
    <row r="676" ht="12" customHeight="1"/>
    <row r="677" ht="12" customHeight="1"/>
    <row r="678" ht="12" customHeight="1"/>
    <row r="679" ht="12" customHeight="1"/>
    <row r="680" ht="12" customHeight="1"/>
    <row r="681" ht="12" customHeight="1"/>
    <row r="682" ht="12" customHeight="1"/>
    <row r="683" ht="12" customHeight="1"/>
    <row r="684" ht="12" customHeight="1"/>
    <row r="685" ht="12" customHeight="1"/>
    <row r="686" ht="12" customHeight="1"/>
    <row r="687" ht="12" customHeight="1"/>
    <row r="688" ht="12" customHeight="1"/>
    <row r="689" ht="12" customHeight="1"/>
    <row r="690" ht="12" customHeight="1"/>
    <row r="691" ht="12" customHeight="1"/>
    <row r="692" ht="12" customHeight="1"/>
    <row r="693" ht="12" customHeight="1"/>
    <row r="694" ht="12" customHeight="1"/>
    <row r="695" ht="12" customHeight="1"/>
    <row r="696" ht="12" customHeight="1"/>
    <row r="697" ht="12" customHeight="1"/>
    <row r="698" ht="12" customHeight="1"/>
    <row r="699" ht="12" customHeight="1"/>
    <row r="700" ht="12" customHeight="1"/>
    <row r="701" ht="12" customHeight="1"/>
    <row r="702" ht="12" customHeight="1"/>
    <row r="703" ht="12" customHeight="1"/>
    <row r="704" ht="12" customHeight="1"/>
    <row r="705" ht="12" customHeight="1"/>
    <row r="706" ht="12" customHeight="1"/>
    <row r="707" ht="12" customHeight="1"/>
    <row r="708" ht="12" customHeight="1"/>
    <row r="709" ht="12" customHeight="1"/>
    <row r="710" ht="12" customHeight="1"/>
    <row r="711" ht="12" customHeight="1"/>
    <row r="712" ht="12" customHeight="1"/>
    <row r="713" ht="12" customHeight="1"/>
    <row r="714" ht="12" customHeight="1"/>
    <row r="715" ht="12" customHeight="1"/>
    <row r="716" ht="12" customHeight="1"/>
    <row r="717" ht="12" customHeight="1"/>
    <row r="718" ht="12" customHeight="1"/>
    <row r="719" ht="12" customHeight="1"/>
    <row r="720" ht="12" customHeight="1"/>
    <row r="721" ht="12" customHeight="1"/>
    <row r="722" ht="12" customHeight="1"/>
    <row r="723" ht="12" customHeight="1"/>
    <row r="724" ht="12" customHeight="1"/>
    <row r="725" ht="12" customHeight="1"/>
    <row r="726" ht="12" customHeight="1"/>
    <row r="727" ht="12" customHeight="1"/>
    <row r="728" ht="12" customHeight="1"/>
    <row r="729" ht="12" customHeight="1"/>
    <row r="730" ht="12" customHeight="1"/>
    <row r="731" ht="12" customHeight="1"/>
    <row r="732" ht="12" customHeight="1"/>
    <row r="733" ht="12" customHeight="1"/>
    <row r="734" ht="12" customHeight="1"/>
    <row r="735" ht="12" customHeight="1"/>
    <row r="736" ht="12" customHeight="1"/>
    <row r="737" ht="12" customHeight="1"/>
    <row r="738" ht="12" customHeight="1"/>
    <row r="739" ht="12" customHeight="1"/>
    <row r="740" ht="12" customHeight="1"/>
    <row r="741" ht="12" customHeight="1"/>
    <row r="742" ht="12" customHeight="1"/>
    <row r="743" ht="12" customHeight="1"/>
    <row r="744" ht="12" customHeight="1"/>
    <row r="745" ht="12" customHeight="1"/>
    <row r="746" ht="12" customHeight="1"/>
    <row r="747" ht="12" customHeight="1"/>
    <row r="748" ht="12" customHeight="1"/>
    <row r="749" ht="12" customHeight="1"/>
    <row r="750" ht="12" customHeight="1"/>
    <row r="751" ht="12" customHeight="1"/>
    <row r="752" ht="12" customHeight="1"/>
    <row r="753" ht="12" customHeight="1"/>
    <row r="754" ht="12" customHeight="1"/>
    <row r="755" ht="12" customHeight="1"/>
    <row r="756" ht="12" customHeight="1"/>
    <row r="757" ht="12" customHeight="1"/>
    <row r="758" ht="12" customHeight="1"/>
    <row r="759" ht="12" customHeight="1"/>
    <row r="760" ht="12" customHeight="1"/>
    <row r="761" ht="12" customHeight="1"/>
    <row r="762" ht="12" customHeight="1"/>
    <row r="763" ht="12" customHeight="1"/>
    <row r="764" ht="12" customHeight="1"/>
    <row r="765" ht="12" customHeight="1"/>
    <row r="766" ht="12" customHeight="1"/>
    <row r="767" ht="12" customHeight="1"/>
    <row r="768" ht="12" customHeight="1"/>
    <row r="769" ht="12" customHeight="1"/>
    <row r="770" ht="12" customHeight="1"/>
    <row r="771" ht="12" customHeight="1"/>
    <row r="772" ht="12" customHeight="1"/>
    <row r="773" ht="12" customHeight="1"/>
    <row r="774" ht="12" customHeight="1"/>
    <row r="775" ht="12" customHeight="1"/>
    <row r="776" ht="12" customHeight="1"/>
    <row r="777" ht="12" customHeight="1"/>
    <row r="778" ht="12" customHeight="1"/>
    <row r="779" ht="12" customHeight="1"/>
    <row r="780" ht="12" customHeight="1"/>
    <row r="781" ht="12" customHeight="1"/>
    <row r="782" ht="12" customHeight="1"/>
    <row r="783" ht="12" customHeight="1"/>
    <row r="784" ht="12" customHeight="1"/>
    <row r="785" ht="12" customHeight="1"/>
    <row r="786" ht="12" customHeight="1"/>
    <row r="787" ht="12" customHeight="1"/>
    <row r="788" ht="12" customHeight="1"/>
    <row r="789" ht="12" customHeight="1"/>
    <row r="790" ht="12" customHeight="1"/>
    <row r="791" ht="12" customHeight="1"/>
    <row r="792" ht="12" customHeight="1"/>
    <row r="793" ht="12" customHeight="1"/>
    <row r="794" ht="12" customHeight="1"/>
    <row r="795" ht="12" customHeight="1"/>
    <row r="796" ht="12" customHeight="1"/>
    <row r="797" ht="12" customHeight="1"/>
    <row r="798" ht="12" customHeight="1"/>
    <row r="799" ht="12" customHeight="1"/>
    <row r="800" ht="12" customHeight="1"/>
    <row r="801" ht="12" customHeight="1"/>
    <row r="802" ht="12" customHeight="1"/>
    <row r="803" ht="12" customHeight="1"/>
    <row r="804" ht="12" customHeight="1"/>
    <row r="805" ht="12" customHeight="1"/>
    <row r="806" ht="12" customHeight="1"/>
    <row r="807" ht="12" customHeight="1"/>
    <row r="808" ht="12" customHeight="1"/>
    <row r="809" ht="12" customHeight="1"/>
    <row r="810" ht="12" customHeight="1"/>
    <row r="811" ht="12" customHeight="1"/>
    <row r="812" ht="12" customHeight="1"/>
    <row r="813" ht="12" customHeight="1"/>
    <row r="814" ht="12" customHeight="1"/>
    <row r="815" ht="12" customHeight="1"/>
    <row r="816" ht="12" customHeight="1"/>
    <row r="817" ht="12" customHeight="1"/>
    <row r="818" ht="12" customHeight="1"/>
    <row r="819" ht="12" customHeight="1"/>
    <row r="820" ht="12" customHeight="1"/>
    <row r="821" ht="12" customHeight="1"/>
    <row r="822" ht="12" customHeight="1"/>
    <row r="823" ht="12" customHeight="1"/>
    <row r="824" ht="12" customHeight="1"/>
    <row r="825" ht="12" customHeight="1"/>
    <row r="826" ht="12" customHeight="1"/>
    <row r="827" ht="12" customHeight="1"/>
    <row r="828" ht="12" customHeight="1"/>
    <row r="829" ht="12" customHeight="1"/>
    <row r="830" ht="12" customHeight="1"/>
    <row r="831" ht="12" customHeight="1"/>
    <row r="832" ht="12" customHeight="1"/>
    <row r="833" ht="12" customHeight="1"/>
    <row r="834" ht="12" customHeight="1"/>
    <row r="835" ht="12" customHeight="1"/>
    <row r="836" ht="12" customHeight="1"/>
    <row r="837" ht="12" customHeight="1"/>
    <row r="838" ht="12" customHeight="1"/>
    <row r="839" ht="12" customHeight="1"/>
    <row r="840" ht="12" customHeight="1"/>
    <row r="841" ht="12" customHeight="1"/>
    <row r="842" ht="12" customHeight="1"/>
    <row r="843" ht="12" customHeight="1"/>
    <row r="844" ht="12" customHeight="1"/>
    <row r="845" ht="12" customHeight="1"/>
    <row r="846" ht="12" customHeight="1"/>
    <row r="847" ht="12" customHeight="1"/>
    <row r="848" ht="12" customHeight="1"/>
    <row r="849" ht="12" customHeight="1"/>
    <row r="850" ht="12" customHeight="1"/>
    <row r="851" ht="12" customHeight="1"/>
    <row r="852" ht="12" customHeight="1"/>
    <row r="853" ht="12" customHeight="1"/>
    <row r="854" ht="12" customHeight="1"/>
    <row r="855" ht="12" customHeight="1"/>
    <row r="856" ht="12" customHeight="1"/>
    <row r="857" ht="12" customHeight="1"/>
    <row r="858" ht="12" customHeight="1"/>
    <row r="859" ht="12" customHeight="1"/>
    <row r="860" ht="12" customHeight="1"/>
    <row r="861" ht="12" customHeight="1"/>
    <row r="862" ht="12" customHeight="1"/>
    <row r="863" ht="12" customHeight="1"/>
    <row r="864" ht="12" customHeight="1"/>
    <row r="865" ht="12" customHeight="1"/>
    <row r="866" ht="12" customHeight="1"/>
    <row r="867" ht="12" customHeight="1"/>
    <row r="868" ht="12" customHeight="1"/>
    <row r="869" ht="12" customHeight="1"/>
    <row r="870" ht="12" customHeight="1"/>
    <row r="871" ht="12" customHeight="1"/>
    <row r="872" ht="12" customHeight="1"/>
    <row r="873" ht="12" customHeight="1"/>
    <row r="874" ht="12" customHeight="1"/>
    <row r="875" ht="12" customHeight="1"/>
    <row r="876" ht="12" customHeight="1"/>
    <row r="877" ht="12" customHeight="1"/>
    <row r="878" ht="12" customHeight="1"/>
    <row r="879" ht="12" customHeight="1"/>
    <row r="880" ht="12" customHeight="1"/>
    <row r="881" ht="12" customHeight="1"/>
    <row r="882" ht="12" customHeight="1"/>
    <row r="883" ht="12" customHeight="1"/>
    <row r="884" ht="12" customHeight="1"/>
    <row r="885" ht="12" customHeight="1"/>
    <row r="886" ht="12" customHeight="1"/>
    <row r="887" ht="12" customHeight="1"/>
    <row r="888" ht="12" customHeight="1"/>
    <row r="889" ht="12" customHeight="1"/>
    <row r="890" ht="12" customHeight="1"/>
    <row r="891" ht="12" customHeight="1"/>
    <row r="892" ht="12" customHeight="1"/>
    <row r="893" ht="12" customHeight="1"/>
    <row r="894" ht="12" customHeight="1"/>
    <row r="895" ht="12" customHeight="1"/>
    <row r="896" ht="12" customHeight="1"/>
    <row r="897" ht="12" customHeight="1"/>
    <row r="898" ht="12" customHeight="1"/>
    <row r="899" ht="12" customHeight="1"/>
    <row r="900" ht="12" customHeight="1"/>
    <row r="901" ht="12" customHeight="1"/>
    <row r="902" ht="12" customHeight="1"/>
    <row r="903" ht="12" customHeight="1"/>
    <row r="904" ht="12" customHeight="1"/>
    <row r="905" ht="12" customHeight="1"/>
    <row r="906" ht="12" customHeight="1"/>
    <row r="907" ht="12" customHeight="1"/>
    <row r="908" ht="12" customHeight="1"/>
    <row r="909" ht="12" customHeight="1"/>
    <row r="910" ht="12" customHeight="1"/>
    <row r="911" ht="12" customHeight="1"/>
    <row r="912" ht="12" customHeight="1"/>
    <row r="913" ht="12" customHeight="1"/>
    <row r="914" ht="12" customHeight="1"/>
    <row r="915" ht="12" customHeight="1"/>
    <row r="916" ht="12" customHeight="1"/>
    <row r="917" ht="12" customHeight="1"/>
    <row r="918" ht="12" customHeight="1"/>
    <row r="919" ht="12" customHeight="1"/>
    <row r="920" ht="12" customHeight="1"/>
    <row r="921" ht="12" customHeight="1"/>
    <row r="922" ht="12" customHeight="1"/>
    <row r="923" ht="12" customHeight="1"/>
    <row r="924" ht="12" customHeight="1"/>
    <row r="925" ht="12" customHeight="1"/>
    <row r="926" ht="12" customHeight="1"/>
    <row r="927" ht="12" customHeight="1"/>
    <row r="928" ht="12" customHeight="1"/>
    <row r="929" ht="12" customHeight="1"/>
    <row r="930" ht="12" customHeight="1"/>
    <row r="931" ht="12" customHeight="1"/>
    <row r="932" ht="12" customHeight="1"/>
    <row r="933" ht="12" customHeight="1"/>
    <row r="934" ht="12" customHeight="1"/>
    <row r="935" ht="12" customHeight="1"/>
    <row r="936" ht="12" customHeight="1"/>
    <row r="937" ht="12" customHeight="1"/>
    <row r="938" ht="12" customHeight="1"/>
    <row r="939" ht="12" customHeight="1"/>
    <row r="940" ht="12" customHeight="1"/>
    <row r="941" ht="12" customHeight="1"/>
    <row r="942" ht="12" customHeight="1"/>
    <row r="943" ht="12" customHeight="1"/>
    <row r="944" ht="12" customHeight="1"/>
    <row r="945" ht="12" customHeight="1"/>
    <row r="946" ht="12" customHeight="1"/>
    <row r="947" ht="12" customHeight="1"/>
    <row r="948" ht="12" customHeight="1"/>
    <row r="949" ht="12" customHeight="1"/>
    <row r="950" ht="12" customHeight="1"/>
    <row r="951" ht="12" customHeight="1"/>
    <row r="952" ht="12" customHeight="1"/>
    <row r="953" ht="12" customHeight="1"/>
    <row r="954" ht="12" customHeight="1"/>
    <row r="955" ht="12" customHeight="1"/>
    <row r="956" ht="12" customHeight="1"/>
    <row r="957" ht="12" customHeight="1"/>
    <row r="958" ht="12" customHeight="1"/>
    <row r="959" ht="12" customHeight="1"/>
    <row r="960" ht="12" customHeight="1"/>
    <row r="961" ht="12" customHeight="1"/>
    <row r="962" ht="12" customHeight="1"/>
    <row r="963" ht="12" customHeight="1"/>
    <row r="964" ht="12" customHeight="1"/>
    <row r="965" ht="12" customHeight="1"/>
    <row r="966" ht="12" customHeight="1"/>
    <row r="967" ht="12" customHeight="1"/>
    <row r="968" ht="12" customHeight="1"/>
    <row r="969" ht="12" customHeight="1"/>
    <row r="970" ht="12" customHeight="1"/>
    <row r="971" ht="12" customHeight="1"/>
    <row r="972" ht="12" customHeight="1"/>
    <row r="973" ht="12" customHeight="1"/>
    <row r="974" ht="12" customHeight="1"/>
    <row r="975" ht="12" customHeight="1"/>
    <row r="976" ht="12" customHeight="1"/>
    <row r="977" ht="12" customHeight="1"/>
    <row r="978" ht="12" customHeight="1"/>
    <row r="979" ht="12" customHeight="1"/>
    <row r="980" ht="12" customHeight="1"/>
    <row r="981" ht="12" customHeight="1"/>
    <row r="982" ht="12" customHeight="1"/>
    <row r="983" ht="12" customHeight="1"/>
    <row r="984" ht="12" customHeight="1"/>
    <row r="985" ht="12" customHeight="1"/>
    <row r="986" ht="12" customHeight="1"/>
    <row r="987" ht="12" customHeight="1"/>
    <row r="988" ht="12" customHeight="1"/>
    <row r="989" ht="12" customHeight="1"/>
    <row r="990" ht="12" customHeight="1"/>
    <row r="991" ht="12" customHeight="1"/>
    <row r="992" ht="12" customHeight="1"/>
    <row r="993" ht="12" customHeight="1"/>
    <row r="994" ht="12" customHeight="1"/>
    <row r="995" ht="12" customHeight="1"/>
    <row r="996" ht="12" customHeight="1"/>
    <row r="997" ht="12" customHeight="1"/>
    <row r="998" ht="12" customHeight="1"/>
    <row r="999" ht="12" customHeight="1"/>
    <row r="1000" ht="12" customHeight="1"/>
    <row r="1001" ht="12" customHeight="1"/>
    <row r="1002" ht="12" customHeight="1"/>
    <row r="1003" ht="12" customHeight="1"/>
    <row r="1004" ht="12" customHeight="1"/>
    <row r="1005" ht="12" customHeight="1"/>
    <row r="1006" ht="12" customHeight="1"/>
    <row r="1007" ht="12" customHeight="1"/>
    <row r="1008" ht="12" customHeight="1"/>
    <row r="1009" ht="12" customHeight="1"/>
    <row r="1010" ht="12" customHeight="1"/>
    <row r="1011" ht="12" customHeight="1"/>
    <row r="1012" ht="12" customHeight="1"/>
    <row r="1013" ht="12" customHeight="1"/>
    <row r="1014" ht="12" customHeight="1"/>
    <row r="1015" ht="12" customHeight="1"/>
    <row r="1016" ht="11.25"/>
    <row r="1017" ht="11.25"/>
    <row r="1018" ht="11.25"/>
    <row r="1019" ht="11.25"/>
    <row r="1020" ht="11.25"/>
    <row r="1021" ht="11.25"/>
    <row r="1022" ht="11.25"/>
    <row r="1023" ht="11.25"/>
  </sheetData>
  <mergeCells count="76">
    <mergeCell ref="B41:C41"/>
    <mergeCell ref="B17:C17"/>
    <mergeCell ref="B18:C18"/>
    <mergeCell ref="B19:C19"/>
    <mergeCell ref="B20:C20"/>
    <mergeCell ref="B33:C33"/>
    <mergeCell ref="B32:C32"/>
    <mergeCell ref="B26:C26"/>
    <mergeCell ref="A29:A36"/>
    <mergeCell ref="B29:C29"/>
    <mergeCell ref="B30:C30"/>
    <mergeCell ref="B31:C31"/>
    <mergeCell ref="B34:C34"/>
    <mergeCell ref="B35:C35"/>
    <mergeCell ref="B36:C36"/>
    <mergeCell ref="E3:E4"/>
    <mergeCell ref="F3:H3"/>
    <mergeCell ref="A5:A11"/>
    <mergeCell ref="B5:C5"/>
    <mergeCell ref="B6:C6"/>
    <mergeCell ref="B7:C7"/>
    <mergeCell ref="B8:C8"/>
    <mergeCell ref="B9:C9"/>
    <mergeCell ref="B10:C10"/>
    <mergeCell ref="B11:C11"/>
    <mergeCell ref="A3:A4"/>
    <mergeCell ref="B3:C4"/>
    <mergeCell ref="J3:J4"/>
    <mergeCell ref="I3:I4"/>
    <mergeCell ref="B21:C21"/>
    <mergeCell ref="A22:A28"/>
    <mergeCell ref="B22:C22"/>
    <mergeCell ref="B23:C23"/>
    <mergeCell ref="B24:C24"/>
    <mergeCell ref="B25:C25"/>
    <mergeCell ref="B27:C27"/>
    <mergeCell ref="B28:C28"/>
    <mergeCell ref="A12:A21"/>
    <mergeCell ref="B12:C12"/>
    <mergeCell ref="B13:C13"/>
    <mergeCell ref="B15:C15"/>
    <mergeCell ref="B16:C16"/>
    <mergeCell ref="D3:D4"/>
    <mergeCell ref="A47:A56"/>
    <mergeCell ref="B47:C47"/>
    <mergeCell ref="B48:C48"/>
    <mergeCell ref="B49:C49"/>
    <mergeCell ref="B50:C50"/>
    <mergeCell ref="A78:C78"/>
    <mergeCell ref="A62:A66"/>
    <mergeCell ref="B62:C62"/>
    <mergeCell ref="B63:C63"/>
    <mergeCell ref="B64:C64"/>
    <mergeCell ref="B73:C73"/>
    <mergeCell ref="B75:C75"/>
    <mergeCell ref="B74:C74"/>
    <mergeCell ref="B71:C71"/>
    <mergeCell ref="B69:C69"/>
    <mergeCell ref="B70:C70"/>
    <mergeCell ref="B68:C68"/>
    <mergeCell ref="L3:L4"/>
    <mergeCell ref="K3:K4"/>
    <mergeCell ref="B72:C72"/>
    <mergeCell ref="A76:C76"/>
    <mergeCell ref="A77:C77"/>
    <mergeCell ref="A58:A61"/>
    <mergeCell ref="B58:C58"/>
    <mergeCell ref="B59:C59"/>
    <mergeCell ref="B57:C57"/>
    <mergeCell ref="B14:C14"/>
    <mergeCell ref="A37:A46"/>
    <mergeCell ref="B37:C37"/>
    <mergeCell ref="B38:C38"/>
    <mergeCell ref="B39:C39"/>
    <mergeCell ref="B40:C40"/>
    <mergeCell ref="B42:C42"/>
  </mergeCells>
  <phoneticPr fontId="19" type="noConversion"/>
  <conditionalFormatting sqref="K42 K27:K40">
    <cfRule type="expression" dxfId="19" priority="23">
      <formula>J27:J99="F"</formula>
    </cfRule>
  </conditionalFormatting>
  <conditionalFormatting sqref="K5:K75">
    <cfRule type="expression" dxfId="18" priority="24">
      <formula>J5:J75="F"</formula>
    </cfRule>
  </conditionalFormatting>
  <conditionalFormatting sqref="K23:K42">
    <cfRule type="expression" dxfId="17" priority="27">
      <formula>J23:J94="F"</formula>
    </cfRule>
  </conditionalFormatting>
  <conditionalFormatting sqref="K5:K42">
    <cfRule type="expression" dxfId="16" priority="28">
      <formula>J5:J74="F"</formula>
    </cfRule>
  </conditionalFormatting>
  <conditionalFormatting sqref="K44:K50">
    <cfRule type="expression" dxfId="15" priority="13">
      <formula>J44:J116="F"</formula>
    </cfRule>
  </conditionalFormatting>
  <conditionalFormatting sqref="K44:K50">
    <cfRule type="expression" dxfId="14" priority="14">
      <formula>J44:J115="F"</formula>
    </cfRule>
  </conditionalFormatting>
  <conditionalFormatting sqref="K44:K50">
    <cfRule type="expression" dxfId="13" priority="15">
      <formula>J44:J113="F"</formula>
    </cfRule>
  </conditionalFormatting>
  <conditionalFormatting sqref="K52:K59">
    <cfRule type="expression" dxfId="12" priority="10">
      <formula>J52:J124="F"</formula>
    </cfRule>
  </conditionalFormatting>
  <conditionalFormatting sqref="K52:K59">
    <cfRule type="expression" dxfId="11" priority="11">
      <formula>J52:J123="F"</formula>
    </cfRule>
  </conditionalFormatting>
  <conditionalFormatting sqref="K52:K59">
    <cfRule type="expression" dxfId="10" priority="12">
      <formula>J52:J121="F"</formula>
    </cfRule>
  </conditionalFormatting>
  <conditionalFormatting sqref="K61:K64">
    <cfRule type="expression" dxfId="9" priority="7">
      <formula>J61:J133="F"</formula>
    </cfRule>
  </conditionalFormatting>
  <conditionalFormatting sqref="K61:K64">
    <cfRule type="expression" dxfId="8" priority="8">
      <formula>J61:J132="F"</formula>
    </cfRule>
  </conditionalFormatting>
  <conditionalFormatting sqref="K61:K64">
    <cfRule type="expression" dxfId="7" priority="9">
      <formula>J61:J130="F"</formula>
    </cfRule>
  </conditionalFormatting>
  <conditionalFormatting sqref="K66">
    <cfRule type="expression" dxfId="6" priority="4">
      <formula>J66:J138="F"</formula>
    </cfRule>
  </conditionalFormatting>
  <conditionalFormatting sqref="K66">
    <cfRule type="expression" dxfId="5" priority="5">
      <formula>J66:J137="F"</formula>
    </cfRule>
  </conditionalFormatting>
  <conditionalFormatting sqref="K66">
    <cfRule type="expression" dxfId="4" priority="6">
      <formula>J66:J135="F"</formula>
    </cfRule>
  </conditionalFormatting>
  <conditionalFormatting sqref="K68:K75">
    <cfRule type="expression" dxfId="3" priority="1">
      <formula>J68:J140="F"</formula>
    </cfRule>
  </conditionalFormatting>
  <conditionalFormatting sqref="K68:K75">
    <cfRule type="expression" dxfId="2" priority="2">
      <formula>J68:J139="F"</formula>
    </cfRule>
  </conditionalFormatting>
  <conditionalFormatting sqref="K68:K75">
    <cfRule type="expression" dxfId="1" priority="3">
      <formula>J68:J137="F"</formula>
    </cfRule>
  </conditionalFormatting>
  <conditionalFormatting sqref="K5:K22">
    <cfRule type="expression" dxfId="0" priority="33">
      <formula>J5:J73="F"</formula>
    </cfRule>
  </conditionalFormatting>
  <dataValidations count="3">
    <dataValidation type="list" allowBlank="1" showInputMessage="1" showErrorMessage="1" prompt="_x000a_" sqref="C2" xr:uid="{9DAFBAE2-7F23-4E67-B469-B00DF5BDE1B5}">
      <formula1>"Assoc. Prof. Ittiphong Leevongwat, Assoc. Prof. Pongsatorn Sedtheetorn, Aj. Tanatip Uan-on, Dr. Somnida Bhatranand, Asst. Prof. Zeng Lertmanorat, Asst. Prof. Decha Wilairat, Assoc. Prof. Phumin Kirawanich, Dr. Supun Tiptipakorn, Dr. Phattanard Phattanasri"</formula1>
    </dataValidation>
    <dataValidation type="list" allowBlank="1" showErrorMessage="1" sqref="D2" xr:uid="{B9192EB9-FC91-4C79-8283-CDABA238F606}">
      <formula1>"A, B, Not Declared"</formula1>
    </dataValidation>
    <dataValidation type="list" allowBlank="1" showInputMessage="1" showErrorMessage="1" sqref="I68:I75 I44:I50 I52:I59 I61:I64 I66 I5:I42" xr:uid="{7C1C4D61-EC70-4981-B8EC-D9328E554B70}">
      <formula1>"--, 1-2021, 2-2021, 1-2022, 2-2022,1-2023, 2-2023, 1-2024, 2-2024, 1-2025, 2-2025, 1-2026, 2-2026"</formula1>
    </dataValidation>
  </dataValidations>
  <pageMargins left="0.7" right="0.7" top="0.75" bottom="0.75" header="0.3" footer="0.3"/>
  <pageSetup paperSize="9" scale="0" firstPageNumber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A9A3B-C15F-A74C-8DA8-695300160EAC}">
  <dimension ref="A1:J27"/>
  <sheetViews>
    <sheetView zoomScale="120" zoomScaleNormal="120" zoomScaleSheetLayoutView="100" workbookViewId="0">
      <selection activeCell="E24" sqref="E24"/>
    </sheetView>
  </sheetViews>
  <sheetFormatPr defaultColWidth="8.875" defaultRowHeight="13.5"/>
  <cols>
    <col min="1" max="1" width="6.5" customWidth="1"/>
    <col min="2" max="2" width="25.875" customWidth="1"/>
    <col min="3" max="3" width="21.125" customWidth="1"/>
    <col min="4" max="4" width="5.875" bestFit="1" customWidth="1"/>
    <col min="5" max="5" width="7.125" bestFit="1" customWidth="1"/>
  </cols>
  <sheetData>
    <row r="1" spans="1:10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>
      <c r="A2" s="196" t="s">
        <v>116</v>
      </c>
      <c r="B2" s="196"/>
      <c r="C2" s="196"/>
      <c r="D2" s="196"/>
      <c r="E2" s="196"/>
      <c r="F2" s="196"/>
      <c r="G2" s="196"/>
      <c r="H2" s="196"/>
      <c r="I2" s="196"/>
      <c r="J2" s="196"/>
    </row>
    <row r="3" spans="1:10">
      <c r="A3" s="12" t="s">
        <v>117</v>
      </c>
      <c r="B3" s="1"/>
      <c r="C3" s="1"/>
      <c r="D3" s="1"/>
      <c r="E3" s="97" t="s">
        <v>21</v>
      </c>
      <c r="F3" s="98" t="s">
        <v>118</v>
      </c>
      <c r="G3" s="14" t="s">
        <v>119</v>
      </c>
      <c r="H3" s="14"/>
      <c r="I3" s="1"/>
      <c r="J3" s="1"/>
    </row>
    <row r="4" spans="1:10" ht="14.25">
      <c r="A4" s="18">
        <v>3</v>
      </c>
      <c r="B4" s="195" t="s">
        <v>120</v>
      </c>
      <c r="C4" s="195"/>
      <c r="D4" s="18"/>
      <c r="E4" s="99">
        <f ca="1">SUMIF('Grade Record'!B5:C75,"*MUGE 100*",'Grade Record'!E5:E75)</f>
        <v>0</v>
      </c>
      <c r="F4" s="100">
        <f ca="1">SUMIF('Grade Record'!B5:C75,"*MUGE 100*",'Grade Record'!H5:H75)</f>
        <v>0</v>
      </c>
      <c r="G4" s="101">
        <f t="shared" ref="G4:G13" ca="1" si="0">A4-F4</f>
        <v>3</v>
      </c>
      <c r="H4" s="1"/>
      <c r="I4" s="1"/>
      <c r="J4" s="1"/>
    </row>
    <row r="5" spans="1:10">
      <c r="A5" s="18">
        <v>4</v>
      </c>
      <c r="B5" s="195" t="s">
        <v>121</v>
      </c>
      <c r="C5" s="195"/>
      <c r="D5" s="18"/>
      <c r="E5" s="99">
        <f ca="1">SUM('Grade Record'!E69:'Grade Record'!E71)</f>
        <v>0</v>
      </c>
      <c r="F5" s="100">
        <f ca="1">SUM('Grade Record'!H69:'Grade Record'!H71)</f>
        <v>0</v>
      </c>
      <c r="G5" s="101">
        <f t="shared" ca="1" si="0"/>
        <v>4</v>
      </c>
      <c r="H5" s="1"/>
      <c r="I5" s="1"/>
      <c r="J5" s="1"/>
    </row>
    <row r="6" spans="1:10">
      <c r="A6" s="18">
        <v>1</v>
      </c>
      <c r="B6" s="195" t="s">
        <v>122</v>
      </c>
      <c r="C6" s="195"/>
      <c r="D6" s="18"/>
      <c r="E6" s="99">
        <f>'Grade Record'!E47</f>
        <v>0</v>
      </c>
      <c r="F6" s="100">
        <f ca="1">'Grade Record'!H47</f>
        <v>0</v>
      </c>
      <c r="G6" s="101">
        <f t="shared" ca="1" si="0"/>
        <v>1</v>
      </c>
      <c r="H6" s="1"/>
      <c r="I6" s="1"/>
      <c r="J6" s="1"/>
    </row>
    <row r="7" spans="1:10">
      <c r="A7" s="18">
        <v>1</v>
      </c>
      <c r="B7" s="195" t="s">
        <v>123</v>
      </c>
      <c r="C7" s="195"/>
      <c r="D7" s="18"/>
      <c r="E7" s="99">
        <f>'Grade Record'!E64</f>
        <v>0</v>
      </c>
      <c r="F7" s="100">
        <f ca="1">'Grade Record'!H64</f>
        <v>0</v>
      </c>
      <c r="G7" s="101">
        <f t="shared" ca="1" si="0"/>
        <v>1</v>
      </c>
      <c r="H7" s="1"/>
      <c r="I7" s="1"/>
      <c r="J7" s="1"/>
    </row>
    <row r="8" spans="1:10">
      <c r="A8" s="18">
        <v>3</v>
      </c>
      <c r="B8" s="195" t="s">
        <v>124</v>
      </c>
      <c r="C8" s="195"/>
      <c r="D8" s="18"/>
      <c r="E8" s="99">
        <f>'Grade Record'!E14</f>
        <v>0</v>
      </c>
      <c r="F8" s="100">
        <f ca="1">'Grade Record'!H14</f>
        <v>0</v>
      </c>
      <c r="G8" s="101">
        <f t="shared" ca="1" si="0"/>
        <v>3</v>
      </c>
      <c r="H8" s="1"/>
      <c r="I8" s="1"/>
      <c r="J8" s="1"/>
    </row>
    <row r="9" spans="1:10">
      <c r="A9" s="18">
        <v>6</v>
      </c>
      <c r="B9" s="195" t="s">
        <v>125</v>
      </c>
      <c r="C9" s="195"/>
      <c r="D9" s="18"/>
      <c r="E9" s="99">
        <f>'Grade Record'!E6+'Grade Record'!E13</f>
        <v>0</v>
      </c>
      <c r="F9" s="100">
        <f ca="1">'Grade Record'!H6+'Grade Record'!H13</f>
        <v>0</v>
      </c>
      <c r="G9" s="101">
        <f t="shared" ca="1" si="0"/>
        <v>6</v>
      </c>
      <c r="H9" s="1"/>
      <c r="I9" s="1"/>
      <c r="J9" s="1"/>
    </row>
    <row r="10" spans="1:10">
      <c r="A10" s="18">
        <v>3</v>
      </c>
      <c r="B10" s="195" t="s">
        <v>126</v>
      </c>
      <c r="C10" s="195"/>
      <c r="D10" s="18"/>
      <c r="E10" s="99">
        <f>'Grade Record'!E72</f>
        <v>0</v>
      </c>
      <c r="F10" s="100">
        <f ca="1">'Grade Record'!H72</f>
        <v>0</v>
      </c>
      <c r="G10" s="101">
        <f t="shared" ca="1" si="0"/>
        <v>3</v>
      </c>
      <c r="H10" s="1"/>
      <c r="I10" s="1"/>
      <c r="J10" s="1"/>
    </row>
    <row r="11" spans="1:10">
      <c r="A11" s="18">
        <v>3</v>
      </c>
      <c r="B11" s="195" t="s">
        <v>127</v>
      </c>
      <c r="C11" s="195"/>
      <c r="D11" s="18"/>
      <c r="E11" s="99">
        <f>'Grade Record'!E10</f>
        <v>0</v>
      </c>
      <c r="F11" s="100">
        <f ca="1">'Grade Record'!H10</f>
        <v>0</v>
      </c>
      <c r="G11" s="101">
        <f t="shared" ca="1" si="0"/>
        <v>3</v>
      </c>
      <c r="H11" s="1"/>
      <c r="I11" s="1"/>
      <c r="J11" s="1"/>
    </row>
    <row r="12" spans="1:10">
      <c r="A12" s="18">
        <v>3</v>
      </c>
      <c r="B12" s="195" t="s">
        <v>128</v>
      </c>
      <c r="C12" s="195"/>
      <c r="D12" s="18"/>
      <c r="E12" s="99">
        <f>'Grade Record'!E68</f>
        <v>0</v>
      </c>
      <c r="F12" s="100">
        <f ca="1">'Grade Record'!F68</f>
        <v>0</v>
      </c>
      <c r="G12" s="101">
        <f t="shared" ca="1" si="0"/>
        <v>3</v>
      </c>
      <c r="H12" s="1"/>
      <c r="I12" s="1"/>
      <c r="J12" s="1"/>
    </row>
    <row r="13" spans="1:10" ht="14.25">
      <c r="A13" s="18">
        <v>3</v>
      </c>
      <c r="B13" s="195" t="s">
        <v>129</v>
      </c>
      <c r="C13" s="195"/>
      <c r="D13" s="18"/>
      <c r="E13" s="99">
        <f ca="1">SUMIF('Grade Record'!$B5:$C75,"*EE 204*",'Grade Record'!E5:E75)</f>
        <v>0</v>
      </c>
      <c r="F13" s="100">
        <f ca="1">SUMIF('Grade Record'!$B5:$C75,"*EE 204*",'Grade Record'!F5:F75)</f>
        <v>0</v>
      </c>
      <c r="G13" s="101">
        <f t="shared" ca="1" si="0"/>
        <v>3</v>
      </c>
      <c r="H13" s="1"/>
      <c r="I13" s="1"/>
      <c r="J13" s="1"/>
    </row>
    <row r="14" spans="1:10">
      <c r="A14" s="18"/>
      <c r="B14" s="20"/>
      <c r="C14" s="20"/>
      <c r="D14" s="18"/>
      <c r="E14" s="99"/>
      <c r="F14" s="100"/>
      <c r="G14" s="101"/>
      <c r="H14" s="1"/>
      <c r="I14" s="1"/>
      <c r="J14" s="1"/>
    </row>
    <row r="15" spans="1:10" ht="14.25">
      <c r="A15" s="17">
        <v>8</v>
      </c>
      <c r="B15" s="198" t="s">
        <v>130</v>
      </c>
      <c r="C15" s="198"/>
      <c r="D15" s="17"/>
      <c r="E15" s="102">
        <f ca="1">SUMIF('Grade Record'!$B$5:$C$75,"*SCPY*",'Grade Record'!E$5:E$75)</f>
        <v>0</v>
      </c>
      <c r="F15" s="103">
        <f ca="1">SUMIF('Grade Record'!$B$5:$C$75,"*SCPY*",'Grade Record'!F$5:F$75)</f>
        <v>0</v>
      </c>
      <c r="G15" s="104">
        <f ca="1">A15-F15</f>
        <v>8</v>
      </c>
      <c r="H15" s="1"/>
      <c r="I15" s="1"/>
      <c r="J15" s="1"/>
    </row>
    <row r="16" spans="1:10">
      <c r="A16" s="17">
        <v>4</v>
      </c>
      <c r="B16" s="198" t="s">
        <v>131</v>
      </c>
      <c r="C16" s="198"/>
      <c r="D16" s="17"/>
      <c r="E16" s="102">
        <f ca="1">SUMIF('Grade Record'!$B$5:$C$75,"*SCCH*",'Grade Record'!E$5:E$75)</f>
        <v>0</v>
      </c>
      <c r="F16" s="103">
        <f ca="1">SUMIF('Grade Record'!$B$5:$C$75,"*SCCH*",'Grade Record'!F$5:F$75)</f>
        <v>0</v>
      </c>
      <c r="G16" s="104">
        <f ca="1">A16-F16</f>
        <v>4</v>
      </c>
      <c r="H16" s="1"/>
      <c r="I16" s="1"/>
      <c r="J16" s="1"/>
    </row>
    <row r="17" spans="1:10">
      <c r="A17" s="17">
        <v>6</v>
      </c>
      <c r="B17" s="198" t="s">
        <v>132</v>
      </c>
      <c r="C17" s="198"/>
      <c r="D17" s="17"/>
      <c r="E17" s="102">
        <f ca="1">SUMIF('Grade Record'!$B$5:$C$75,"*SCMA*",'Grade Record'!E$5:E$75)</f>
        <v>0</v>
      </c>
      <c r="F17" s="103">
        <f ca="1">SUMIF('Grade Record'!$B$5:$C$75,"*SCMA*",'Grade Record'!F$5:F$75)</f>
        <v>0</v>
      </c>
      <c r="G17" s="104">
        <f ca="1">A17-F17</f>
        <v>6</v>
      </c>
      <c r="H17" s="1"/>
      <c r="I17" s="1"/>
      <c r="J17" s="1"/>
    </row>
    <row r="18" spans="1:10" ht="8.25" customHeight="1">
      <c r="A18" s="17"/>
      <c r="B18" s="21"/>
      <c r="C18" s="21"/>
      <c r="D18" s="17"/>
      <c r="E18" s="102"/>
      <c r="F18" s="103"/>
      <c r="G18" s="104"/>
      <c r="H18" s="1"/>
      <c r="I18" s="1"/>
      <c r="J18" s="1"/>
    </row>
    <row r="19" spans="1:10" ht="25.5" customHeight="1">
      <c r="A19" s="18">
        <v>8</v>
      </c>
      <c r="B19" s="195" t="s">
        <v>133</v>
      </c>
      <c r="C19" s="195"/>
      <c r="D19" s="18"/>
      <c r="E19" s="99" cm="1">
        <f t="array" aca="1" ref="E19" ca="1">SUM(SUMIF('Grade Record'!$B5:$C71,{"*EGIE 101*","*EGIE 103*","*EGME 102*"},'Grade Record'!E5:E71))</f>
        <v>0</v>
      </c>
      <c r="F19" s="100" cm="1">
        <f t="array" aca="1" ref="F19" ca="1">SUM(SUMIF('Grade Record'!$B5:$C71,{"*EGIE 101*","*EGIE 103*","*EGME 102*"},'Grade Record'!G5:G71))</f>
        <v>0</v>
      </c>
      <c r="G19" s="101">
        <f t="shared" ref="G19:G24" ca="1" si="1">A19-F19</f>
        <v>8</v>
      </c>
      <c r="H19" s="1"/>
      <c r="I19" s="1"/>
      <c r="J19" s="1"/>
    </row>
    <row r="20" spans="1:10" ht="37.5" customHeight="1">
      <c r="A20" s="17">
        <v>55</v>
      </c>
      <c r="B20" s="197" t="s">
        <v>134</v>
      </c>
      <c r="C20" s="197"/>
      <c r="D20" s="17"/>
      <c r="E20" s="102" cm="1">
        <f t="array" aca="1" ref="E20" ca="1">SUM(SUMIF('Grade Record'!$B5:$C71,{"*EE 101*","*EE 202*","*EE 203*","*EE 21*","*EE 24*","*EE 250*","*EE 261*","*EE 28*","*EE 310*","*EE 33*","*EE 340*","*EE 341*","*EE 353*","*EE 360*","*EE 380*","*EE 390","*EE 49*","*EGME 220*"},'Grade Record'!E5:E71))</f>
        <v>0</v>
      </c>
      <c r="F20" s="103" cm="1">
        <f t="array" aca="1" ref="F20" ca="1">SUM(SUMIF('Grade Record'!$B5:$C71,{"*EE 101*","*EE 202*","*EE 203*","*EE 21*","*EE 24*","*EE 250*","*EE 261*","*EE 28*","*EE 310*","*EE 33*","*EE 340*","*EE 341*","*EE 353*","*EE 360*","*EE 380*","*EE 390","*EE 49*","*EGME 220*"},'Grade Record'!G5:G71))</f>
        <v>0</v>
      </c>
      <c r="G20" s="104">
        <f t="shared" ca="1" si="1"/>
        <v>55</v>
      </c>
      <c r="H20" s="1"/>
      <c r="I20" s="1"/>
      <c r="J20" s="1"/>
    </row>
    <row r="21" spans="1:10" ht="21.75" customHeight="1">
      <c r="A21" s="18">
        <v>26</v>
      </c>
      <c r="B21" s="19" t="s">
        <v>135</v>
      </c>
      <c r="C21" s="20"/>
      <c r="D21" s="18"/>
      <c r="E21" s="99">
        <f>SUM('Grade Record'!E44:E46,'Grade Record'!E52:E56,'Grade Record'!E61,'Grade Record'!E66)</f>
        <v>0</v>
      </c>
      <c r="F21" s="100">
        <f ca="1">SUM('Grade Record'!G44:G46,'Grade Record'!G52:G56,'Grade Record'!G61,'Grade Record'!G66)</f>
        <v>0</v>
      </c>
      <c r="G21" s="101">
        <f t="shared" ca="1" si="1"/>
        <v>26</v>
      </c>
      <c r="H21" s="1"/>
      <c r="I21" s="1"/>
      <c r="J21" s="1"/>
    </row>
    <row r="22" spans="1:10">
      <c r="A22" s="17">
        <v>6</v>
      </c>
      <c r="B22" s="198" t="s">
        <v>136</v>
      </c>
      <c r="C22" s="198"/>
      <c r="D22" s="17"/>
      <c r="E22" s="102">
        <f>'Grade Record'!E58+'Grade Record'!E62</f>
        <v>0</v>
      </c>
      <c r="F22" s="103">
        <f ca="1">'Grade Record'!G58+'Grade Record'!G62</f>
        <v>0</v>
      </c>
      <c r="G22" s="104">
        <f t="shared" ca="1" si="1"/>
        <v>6</v>
      </c>
      <c r="H22" s="1"/>
      <c r="I22" s="1"/>
      <c r="J22" s="1"/>
    </row>
    <row r="23" spans="1:10">
      <c r="A23" s="18">
        <v>6</v>
      </c>
      <c r="B23" s="195" t="s">
        <v>137</v>
      </c>
      <c r="C23" s="195"/>
      <c r="D23" s="18"/>
      <c r="E23" s="99">
        <f>SUM('Grade Record'!E73:E75)</f>
        <v>0</v>
      </c>
      <c r="F23" s="100">
        <f ca="1">SUM('Grade Record'!H73:H75)</f>
        <v>0</v>
      </c>
      <c r="G23" s="101">
        <f t="shared" ca="1" si="1"/>
        <v>6</v>
      </c>
      <c r="H23" s="1"/>
      <c r="I23" s="1"/>
      <c r="J23" s="1"/>
    </row>
    <row r="24" spans="1:10">
      <c r="A24" s="17">
        <v>1</v>
      </c>
      <c r="B24" s="198" t="s">
        <v>138</v>
      </c>
      <c r="C24" s="198"/>
      <c r="D24" s="17"/>
      <c r="E24" s="102">
        <f>'Grade Record'!E57</f>
        <v>0</v>
      </c>
      <c r="F24" s="103">
        <f ca="1">'Grade Record'!G57</f>
        <v>0</v>
      </c>
      <c r="G24" s="104">
        <f t="shared" ca="1" si="1"/>
        <v>1</v>
      </c>
      <c r="H24" s="1"/>
      <c r="I24" s="1"/>
      <c r="J24" s="1"/>
    </row>
    <row r="25" spans="1:10">
      <c r="A25" s="13"/>
      <c r="B25" s="1"/>
      <c r="C25" s="1"/>
      <c r="D25" s="1"/>
      <c r="E25" s="105"/>
      <c r="F25" s="106"/>
      <c r="G25" s="1"/>
      <c r="H25" s="1"/>
      <c r="I25" s="1"/>
      <c r="J25" s="1"/>
    </row>
    <row r="26" spans="1:10">
      <c r="A26" s="1"/>
      <c r="B26" s="1"/>
      <c r="C26" s="1"/>
      <c r="D26" s="12" t="s">
        <v>112</v>
      </c>
      <c r="E26" s="107">
        <f ca="1">SUM(E4:E24)</f>
        <v>0</v>
      </c>
      <c r="F26" s="98">
        <f ca="1">SUM(F4:F24)</f>
        <v>0</v>
      </c>
      <c r="G26" s="14">
        <f ca="1">SUM(G4:G24)</f>
        <v>150</v>
      </c>
      <c r="H26" s="1"/>
      <c r="I26" s="1"/>
      <c r="J26" s="1"/>
    </row>
    <row r="27" spans="1:10">
      <c r="A27" s="1"/>
      <c r="B27" s="1"/>
      <c r="C27" s="1"/>
      <c r="D27" s="1"/>
      <c r="E27" s="1"/>
      <c r="F27" s="1"/>
      <c r="G27" s="1"/>
      <c r="H27" s="1"/>
      <c r="I27" s="1"/>
      <c r="J27" s="1"/>
    </row>
  </sheetData>
  <mergeCells count="19">
    <mergeCell ref="B20:C20"/>
    <mergeCell ref="B22:C22"/>
    <mergeCell ref="B23:C23"/>
    <mergeCell ref="B24:C24"/>
    <mergeCell ref="B12:C12"/>
    <mergeCell ref="B13:C13"/>
    <mergeCell ref="B15:C15"/>
    <mergeCell ref="B16:C16"/>
    <mergeCell ref="B17:C17"/>
    <mergeCell ref="B19:C19"/>
    <mergeCell ref="B11:C11"/>
    <mergeCell ref="A2:J2"/>
    <mergeCell ref="B4:C4"/>
    <mergeCell ref="B5:C5"/>
    <mergeCell ref="B6:C6"/>
    <mergeCell ref="B7:C7"/>
    <mergeCell ref="B8:C8"/>
    <mergeCell ref="B9:C9"/>
    <mergeCell ref="B10:C1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71B8A8-522A-B84A-89F8-8D946A7263BC}">
  <dimension ref="E22:E44"/>
  <sheetViews>
    <sheetView zoomScaleNormal="150" zoomScaleSheetLayoutView="100" workbookViewId="0">
      <selection activeCell="E45" sqref="E45"/>
    </sheetView>
  </sheetViews>
  <sheetFormatPr defaultColWidth="8.875" defaultRowHeight="13.5"/>
  <sheetData>
    <row r="22" spans="5:5" ht="14.25">
      <c r="E22" s="162" t="s">
        <v>139</v>
      </c>
    </row>
    <row r="44" spans="5:5" ht="14.25">
      <c r="E44" s="162" t="s">
        <v>140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18725E-BACC-5C4E-87D2-BDB04865C0D9}">
  <dimension ref="A1:C17"/>
  <sheetViews>
    <sheetView zoomScaleNormal="150" zoomScaleSheetLayoutView="100" workbookViewId="0">
      <selection activeCell="B1" sqref="B1"/>
    </sheetView>
  </sheetViews>
  <sheetFormatPr defaultColWidth="8.875" defaultRowHeight="24"/>
  <cols>
    <col min="1" max="1" width="66.375" style="132" customWidth="1"/>
    <col min="2" max="2" width="15" style="130" customWidth="1"/>
    <col min="3" max="5" width="16.125" style="130" customWidth="1"/>
    <col min="6" max="16384" width="8.875" style="130"/>
  </cols>
  <sheetData>
    <row r="1" spans="1:3">
      <c r="A1" s="132" t="str">
        <f>_xlfn.CONCAT("  Registration List for ", 'Grade Record'!B2, "  ID ",'Grade Record'!A2)</f>
        <v xml:space="preserve">  Registration List for Alice Wonderland  ID 6513xxx</v>
      </c>
      <c r="B1" s="130" t="str">
        <f>IF('Grade Record'!D2="A"," Power Engineering", IF('Grade Record'!D2="B","Comm. Engineering", ""))</f>
        <v/>
      </c>
    </row>
    <row r="2" spans="1:3">
      <c r="A2" s="157" t="s">
        <v>141</v>
      </c>
      <c r="B2" s="156"/>
    </row>
    <row r="3" spans="1:3">
      <c r="A3" s="151" t="s">
        <v>142</v>
      </c>
      <c r="B3" s="152" t="s">
        <v>20</v>
      </c>
      <c r="C3" s="156"/>
    </row>
    <row r="4" spans="1:3">
      <c r="A4" s="153" t="b" cm="1">
        <f t="array" ref="A4">IF('Grade Record'!D2="A",_xlfn._xlws.FILTER('Grade Record'!B5:B75,A2='Grade Record'!I5:I75),IF('Grade Record'!D2="B",_xlfn._xlws.FILTER(_xlfn.VSTACK('Grade Record'!B5:B43,'Grade Record'!C44:C46,'Grade Record'!B47:B51,'Grade Record'!C52:C56,'Grade Record'!B57:B60,'Grade Record'!C61,'Grade Record'!B62:B65,'Grade Record'!C66,'Grade Record'!B67:B75),A2='Grade Record'!I5:I75)))</f>
        <v>0</v>
      </c>
      <c r="B4" s="154" t="e" cm="1" vm="1">
        <f t="array" ref="B4">_xlfn._xlws.FILTER('Grade Record'!E5:E75,A2='Grade Record'!I5:I75)</f>
        <v>#VALUE!</v>
      </c>
      <c r="C4" s="156"/>
    </row>
    <row r="5" spans="1:3">
      <c r="A5" s="153"/>
      <c r="B5" s="154"/>
      <c r="C5" s="156"/>
    </row>
    <row r="6" spans="1:3">
      <c r="A6" s="153"/>
      <c r="B6" s="154"/>
      <c r="C6" s="156"/>
    </row>
    <row r="7" spans="1:3">
      <c r="A7" s="153"/>
      <c r="B7" s="154"/>
      <c r="C7" s="156"/>
    </row>
    <row r="8" spans="1:3">
      <c r="A8" s="153"/>
      <c r="B8" s="154"/>
      <c r="C8" s="156"/>
    </row>
    <row r="9" spans="1:3">
      <c r="A9" s="153"/>
      <c r="B9" s="154"/>
      <c r="C9" s="156"/>
    </row>
    <row r="10" spans="1:3">
      <c r="A10" s="153"/>
      <c r="B10" s="154"/>
      <c r="C10" s="156"/>
    </row>
    <row r="11" spans="1:3">
      <c r="A11" s="153"/>
      <c r="B11" s="154"/>
      <c r="C11" s="156"/>
    </row>
    <row r="12" spans="1:3">
      <c r="A12" s="153"/>
      <c r="B12" s="154"/>
      <c r="C12" s="156"/>
    </row>
    <row r="13" spans="1:3">
      <c r="A13" s="153"/>
      <c r="B13" s="154"/>
      <c r="C13" s="156"/>
    </row>
    <row r="14" spans="1:3">
      <c r="A14" s="155" t="s">
        <v>143</v>
      </c>
      <c r="B14" s="152" t="e" vm="2">
        <f>SUM(B4:B13)</f>
        <v>#VALUE!</v>
      </c>
      <c r="C14" s="156"/>
    </row>
    <row r="15" spans="1:3">
      <c r="A15" s="158"/>
      <c r="B15" s="156"/>
    </row>
    <row r="17" spans="1:1">
      <c r="A17" s="132" t="str">
        <f>_xlfn.CONCAT("     Remarks from ", 'Grade Record'!C2)</f>
        <v xml:space="preserve">     Remarks from Assoc. Prof. Ittiphong Leevongwat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FDC33-2B58-44DC-B879-6892B13957FC}">
  <dimension ref="A1:C17"/>
  <sheetViews>
    <sheetView zoomScaleNormal="150" zoomScaleSheetLayoutView="100" workbookViewId="0">
      <selection activeCell="B2" sqref="B2"/>
    </sheetView>
  </sheetViews>
  <sheetFormatPr defaultColWidth="8.875" defaultRowHeight="24"/>
  <cols>
    <col min="1" max="1" width="66.125" style="132" customWidth="1"/>
    <col min="2" max="2" width="15" style="130" customWidth="1"/>
    <col min="3" max="5" width="16.125" style="130" customWidth="1"/>
    <col min="6" max="16384" width="8.875" style="130"/>
  </cols>
  <sheetData>
    <row r="1" spans="1:3">
      <c r="A1" s="158" t="str">
        <f>_xlfn.CONCAT("  Registration List for ", 'Grade Record'!B2, "  ID ",'Grade Record'!A2)</f>
        <v xml:space="preserve">  Registration List for Alice Wonderland  ID 6513xxx</v>
      </c>
      <c r="B1" s="130" t="str">
        <f>IF('Grade Record'!D2="A"," Power Engineering", IF('Grade Record'!D2="B","Comm. Engineering", ""))</f>
        <v/>
      </c>
    </row>
    <row r="2" spans="1:3">
      <c r="A2" s="159" t="s">
        <v>144</v>
      </c>
      <c r="B2" s="156"/>
    </row>
    <row r="3" spans="1:3">
      <c r="A3" s="151" t="s">
        <v>142</v>
      </c>
      <c r="B3" s="152" t="s">
        <v>20</v>
      </c>
      <c r="C3" s="156"/>
    </row>
    <row r="4" spans="1:3">
      <c r="A4" s="153" t="b" cm="1">
        <f t="array" ref="A4">IF('Grade Record'!D2="A",_xlfn._xlws.FILTER('Grade Record'!B5:B75,A2='Grade Record'!I5:I75),IF('Grade Record'!D2="B",_xlfn._xlws.FILTER(_xlfn.VSTACK('Grade Record'!B5:B43,'Grade Record'!C44:C46,'Grade Record'!B47:B51,'Grade Record'!C52:C56,'Grade Record'!B57:B60,'Grade Record'!C61,'Grade Record'!B62:B65,'Grade Record'!C66,'Grade Record'!B67:B75),A2='Grade Record'!I5:I75)))</f>
        <v>0</v>
      </c>
      <c r="B4" s="154" t="e" cm="1" vm="1">
        <f t="array" ref="B4">_xlfn._xlws.FILTER('Grade Record'!E5:E75,A2='Grade Record'!I5:I75)</f>
        <v>#VALUE!</v>
      </c>
      <c r="C4" s="156"/>
    </row>
    <row r="5" spans="1:3">
      <c r="A5" s="153"/>
      <c r="B5" s="154"/>
      <c r="C5" s="156"/>
    </row>
    <row r="6" spans="1:3">
      <c r="A6" s="153"/>
      <c r="B6" s="154"/>
      <c r="C6" s="156"/>
    </row>
    <row r="7" spans="1:3">
      <c r="A7" s="153"/>
      <c r="B7" s="154"/>
      <c r="C7" s="156"/>
    </row>
    <row r="8" spans="1:3">
      <c r="A8" s="153"/>
      <c r="B8" s="154"/>
      <c r="C8" s="156"/>
    </row>
    <row r="9" spans="1:3">
      <c r="A9" s="153"/>
      <c r="B9" s="154"/>
      <c r="C9" s="156"/>
    </row>
    <row r="10" spans="1:3">
      <c r="A10" s="153"/>
      <c r="B10" s="154"/>
      <c r="C10" s="156"/>
    </row>
    <row r="11" spans="1:3">
      <c r="A11" s="153"/>
      <c r="B11" s="154"/>
      <c r="C11" s="156"/>
    </row>
    <row r="12" spans="1:3">
      <c r="A12" s="153"/>
      <c r="B12" s="154"/>
      <c r="C12" s="156"/>
    </row>
    <row r="13" spans="1:3">
      <c r="A13" s="153"/>
      <c r="B13" s="154"/>
      <c r="C13" s="156"/>
    </row>
    <row r="14" spans="1:3">
      <c r="A14" s="155" t="s">
        <v>143</v>
      </c>
      <c r="B14" s="152" t="e" vm="2">
        <f>SUM(B4:B13)</f>
        <v>#VALUE!</v>
      </c>
      <c r="C14" s="156"/>
    </row>
    <row r="15" spans="1:3">
      <c r="A15" s="158"/>
      <c r="B15" s="156"/>
    </row>
    <row r="17" spans="1:1">
      <c r="A17" s="132" t="str">
        <f>_xlfn.CONCAT("     Remarks from ", 'Grade Record'!C2)</f>
        <v xml:space="preserve">     Remarks from Assoc. Prof. Ittiphong Leevongwat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68AB66-4AD7-487B-ADA1-00486C89D421}">
  <dimension ref="A1:C17"/>
  <sheetViews>
    <sheetView zoomScaleNormal="150" zoomScaleSheetLayoutView="100" workbookViewId="0">
      <selection activeCell="B2" sqref="B2"/>
    </sheetView>
  </sheetViews>
  <sheetFormatPr defaultColWidth="8.875" defaultRowHeight="24"/>
  <cols>
    <col min="1" max="1" width="64.375" style="132" customWidth="1"/>
    <col min="2" max="2" width="15" style="130" customWidth="1"/>
    <col min="3" max="5" width="16.125" style="130" customWidth="1"/>
    <col min="6" max="16384" width="8.875" style="130"/>
  </cols>
  <sheetData>
    <row r="1" spans="1:3">
      <c r="A1" s="132" t="str">
        <f>_xlfn.CONCAT("  Registration List for ", 'Grade Record'!B2, "  ID ",'Grade Record'!A2)</f>
        <v xml:space="preserve">  Registration List for Alice Wonderland  ID 6513xxx</v>
      </c>
      <c r="B1" s="130" t="str">
        <f>IF('Grade Record'!D2="A"," Power Engineering", IF('Grade Record'!D2="B","Comm. Engineering", ""))</f>
        <v/>
      </c>
    </row>
    <row r="2" spans="1:3">
      <c r="A2" s="157" t="s">
        <v>145</v>
      </c>
      <c r="B2" s="156"/>
    </row>
    <row r="3" spans="1:3">
      <c r="A3" s="151" t="s">
        <v>142</v>
      </c>
      <c r="B3" s="152" t="s">
        <v>20</v>
      </c>
      <c r="C3" s="156"/>
    </row>
    <row r="4" spans="1:3">
      <c r="A4" s="153" t="b" cm="1">
        <f t="array" ref="A4">IF('Grade Record'!D2="A",_xlfn._xlws.FILTER('Grade Record'!B5:B75,A2='Grade Record'!I5:I75),IF('Grade Record'!D2="B",_xlfn._xlws.FILTER(_xlfn.VSTACK('Grade Record'!B5:B43,'Grade Record'!C44:C46,'Grade Record'!B47:B51,'Grade Record'!C52:C56,'Grade Record'!B57:B60,'Grade Record'!C61,'Grade Record'!B62:B65,'Grade Record'!C66,'Grade Record'!B67:B75),A2='Grade Record'!I5:I75)))</f>
        <v>0</v>
      </c>
      <c r="B4" s="154" t="e" cm="1" vm="1">
        <f t="array" ref="B4">_xlfn._xlws.FILTER('Grade Record'!E5:E75,A2='Grade Record'!I5:I75)</f>
        <v>#VALUE!</v>
      </c>
      <c r="C4" s="156"/>
    </row>
    <row r="5" spans="1:3">
      <c r="A5" s="153"/>
      <c r="B5" s="154"/>
      <c r="C5" s="156"/>
    </row>
    <row r="6" spans="1:3">
      <c r="A6" s="153"/>
      <c r="B6" s="154"/>
      <c r="C6" s="156"/>
    </row>
    <row r="7" spans="1:3">
      <c r="A7" s="153"/>
      <c r="B7" s="154"/>
      <c r="C7" s="156"/>
    </row>
    <row r="8" spans="1:3">
      <c r="A8" s="153"/>
      <c r="B8" s="154"/>
      <c r="C8" s="156"/>
    </row>
    <row r="9" spans="1:3">
      <c r="A9" s="153"/>
      <c r="B9" s="154"/>
      <c r="C9" s="156"/>
    </row>
    <row r="10" spans="1:3">
      <c r="A10" s="153"/>
      <c r="B10" s="154"/>
      <c r="C10" s="156"/>
    </row>
    <row r="11" spans="1:3">
      <c r="A11" s="153"/>
      <c r="B11" s="154"/>
      <c r="C11" s="156"/>
    </row>
    <row r="12" spans="1:3">
      <c r="A12" s="153"/>
      <c r="B12" s="154"/>
      <c r="C12" s="156"/>
    </row>
    <row r="13" spans="1:3">
      <c r="A13" s="153"/>
      <c r="B13" s="154"/>
      <c r="C13" s="156"/>
    </row>
    <row r="14" spans="1:3">
      <c r="A14" s="155" t="s">
        <v>143</v>
      </c>
      <c r="B14" s="152" t="e" vm="2">
        <f>SUM(B4:B13)</f>
        <v>#VALUE!</v>
      </c>
      <c r="C14" s="156"/>
    </row>
    <row r="15" spans="1:3">
      <c r="A15" s="158"/>
      <c r="B15" s="156"/>
    </row>
    <row r="17" spans="1:1">
      <c r="A17" s="132" t="str">
        <f>_xlfn.CONCAT("     Remarks from ", 'Grade Record'!C2)</f>
        <v xml:space="preserve">     Remarks from Assoc. Prof. Ittiphong Leevongwat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8B39C-EC99-4BD9-9878-30D6EE5FD978}">
  <dimension ref="A1:C17"/>
  <sheetViews>
    <sheetView zoomScaleNormal="150" zoomScaleSheetLayoutView="100" workbookViewId="0">
      <selection activeCell="B1" sqref="B1"/>
    </sheetView>
  </sheetViews>
  <sheetFormatPr defaultColWidth="8.875" defaultRowHeight="24"/>
  <cols>
    <col min="1" max="1" width="66.375" style="132" customWidth="1"/>
    <col min="2" max="2" width="15" style="130" customWidth="1"/>
    <col min="3" max="5" width="16.125" style="130" customWidth="1"/>
    <col min="6" max="16384" width="8.875" style="130"/>
  </cols>
  <sheetData>
    <row r="1" spans="1:3">
      <c r="A1" s="132" t="str">
        <f>_xlfn.CONCAT("  Registration List for ", 'Grade Record'!B2, "  ID ",'Grade Record'!A2)</f>
        <v xml:space="preserve">  Registration List for Alice Wonderland  ID 6513xxx</v>
      </c>
      <c r="B1" s="130" t="str">
        <f>IF('Grade Record'!D2="A"," Power Engineering", IF('Grade Record'!D2="B","Comm. Engineering", ""))</f>
        <v/>
      </c>
    </row>
    <row r="2" spans="1:3">
      <c r="A2" s="157" t="s">
        <v>146</v>
      </c>
      <c r="B2" s="156"/>
    </row>
    <row r="3" spans="1:3">
      <c r="A3" s="151" t="s">
        <v>142</v>
      </c>
      <c r="B3" s="152" t="s">
        <v>20</v>
      </c>
      <c r="C3" s="156"/>
    </row>
    <row r="4" spans="1:3" ht="24" customHeight="1">
      <c r="A4" s="153" t="b" cm="1">
        <f t="array" ref="A4">IF('Grade Record'!D2="A",_xlfn._xlws.FILTER('Grade Record'!B5:B75,A2='Grade Record'!I5:I75),IF('Grade Record'!D2="B",_xlfn._xlws.FILTER(_xlfn.VSTACK('Grade Record'!B5:B43,'Grade Record'!C44:C46,'Grade Record'!B47:B51,'Grade Record'!C52:C56,'Grade Record'!B57:B60,'Grade Record'!C61,'Grade Record'!B62:B65,'Grade Record'!C66,'Grade Record'!B67:B75),A2='Grade Record'!I5:I75)))</f>
        <v>0</v>
      </c>
      <c r="B4" s="154" t="e" cm="1" vm="1">
        <f t="array" ref="B4">_xlfn._xlws.FILTER('Grade Record'!E5:E75,A2='Grade Record'!I5:I75)</f>
        <v>#VALUE!</v>
      </c>
      <c r="C4" s="156"/>
    </row>
    <row r="5" spans="1:3">
      <c r="A5" s="153"/>
      <c r="B5" s="154"/>
      <c r="C5" s="156"/>
    </row>
    <row r="6" spans="1:3">
      <c r="A6" s="153"/>
      <c r="B6" s="154"/>
      <c r="C6" s="156"/>
    </row>
    <row r="7" spans="1:3">
      <c r="A7" s="153"/>
      <c r="B7" s="154"/>
      <c r="C7" s="156"/>
    </row>
    <row r="8" spans="1:3">
      <c r="A8" s="153"/>
      <c r="B8" s="154"/>
      <c r="C8" s="156"/>
    </row>
    <row r="9" spans="1:3">
      <c r="A9" s="153"/>
      <c r="B9" s="154"/>
      <c r="C9" s="156"/>
    </row>
    <row r="10" spans="1:3">
      <c r="A10" s="153"/>
      <c r="B10" s="154"/>
      <c r="C10" s="156"/>
    </row>
    <row r="11" spans="1:3">
      <c r="A11" s="153"/>
      <c r="B11" s="154"/>
      <c r="C11" s="156"/>
    </row>
    <row r="12" spans="1:3">
      <c r="A12" s="153"/>
      <c r="B12" s="154"/>
      <c r="C12" s="156"/>
    </row>
    <row r="13" spans="1:3">
      <c r="A13" s="153"/>
      <c r="B13" s="154"/>
      <c r="C13" s="156"/>
    </row>
    <row r="14" spans="1:3">
      <c r="A14" s="155" t="s">
        <v>143</v>
      </c>
      <c r="B14" s="152" t="e" vm="2">
        <f>SUM(B4:B13)</f>
        <v>#VALUE!</v>
      </c>
      <c r="C14" s="156"/>
    </row>
    <row r="15" spans="1:3">
      <c r="A15" s="158"/>
      <c r="B15" s="156"/>
    </row>
    <row r="17" spans="1:1">
      <c r="A17" s="132" t="str">
        <f>_xlfn.CONCAT("     Remarks from ", 'Grade Record'!C2)</f>
        <v xml:space="preserve">     Remarks from Assoc. Prof. Ittiphong Leevongwat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5A283-D0AB-470B-8880-E0CA09E2EA20}">
  <dimension ref="A1:C17"/>
  <sheetViews>
    <sheetView zoomScaleNormal="150" zoomScaleSheetLayoutView="100" workbookViewId="0">
      <selection activeCell="A2" sqref="A2"/>
    </sheetView>
  </sheetViews>
  <sheetFormatPr defaultColWidth="8.875" defaultRowHeight="24"/>
  <cols>
    <col min="1" max="1" width="66.375" style="132" customWidth="1"/>
    <col min="2" max="2" width="15" style="130" customWidth="1"/>
    <col min="3" max="5" width="16.125" style="130" customWidth="1"/>
    <col min="6" max="16384" width="8.875" style="130"/>
  </cols>
  <sheetData>
    <row r="1" spans="1:3">
      <c r="A1" s="132" t="str">
        <f>_xlfn.CONCAT("  Registration List for ", 'Grade Record'!B2, "  ID ",'Grade Record'!A2)</f>
        <v xml:space="preserve">  Registration List for Alice Wonderland  ID 6513xxx</v>
      </c>
      <c r="B1" s="130" t="str">
        <f>IF('Grade Record'!D2="A"," Power Engineering", IF('Grade Record'!D2="B","Comm. Engineering", ""))</f>
        <v/>
      </c>
    </row>
    <row r="2" spans="1:3">
      <c r="A2" s="157" t="s">
        <v>147</v>
      </c>
      <c r="B2" s="156"/>
    </row>
    <row r="3" spans="1:3">
      <c r="A3" s="151" t="s">
        <v>142</v>
      </c>
      <c r="B3" s="152" t="s">
        <v>20</v>
      </c>
      <c r="C3" s="156"/>
    </row>
    <row r="4" spans="1:3" ht="25.5" customHeight="1">
      <c r="A4" s="153" t="b" cm="1">
        <f t="array" ref="A4">IF('Grade Record'!D2="A",_xlfn._xlws.FILTER('Grade Record'!B5:B75,A2='Grade Record'!I5:I75),IF('Grade Record'!D2="B",_xlfn._xlws.FILTER(_xlfn.VSTACK('Grade Record'!B5:B43,'Grade Record'!C44:C46,'Grade Record'!B47:B51,'Grade Record'!C52:C56,'Grade Record'!B57:B60,'Grade Record'!C61,'Grade Record'!B62:B65,'Grade Record'!C66,'Grade Record'!B67:B75),A2='Grade Record'!I5:I75)))</f>
        <v>0</v>
      </c>
      <c r="B4" s="154" t="e" cm="1" vm="1">
        <f t="array" ref="B4">_xlfn._xlws.FILTER('Grade Record'!E5:E75,A2='Grade Record'!I5:I75)</f>
        <v>#VALUE!</v>
      </c>
      <c r="C4" s="156"/>
    </row>
    <row r="5" spans="1:3">
      <c r="A5" s="153"/>
      <c r="B5" s="154"/>
      <c r="C5" s="156"/>
    </row>
    <row r="6" spans="1:3">
      <c r="A6" s="153"/>
      <c r="B6" s="154"/>
      <c r="C6" s="156"/>
    </row>
    <row r="7" spans="1:3">
      <c r="A7" s="153"/>
      <c r="B7" s="154"/>
      <c r="C7" s="156"/>
    </row>
    <row r="8" spans="1:3">
      <c r="A8" s="153"/>
      <c r="B8" s="154"/>
      <c r="C8" s="156"/>
    </row>
    <row r="9" spans="1:3">
      <c r="A9" s="153"/>
      <c r="B9" s="154"/>
      <c r="C9" s="156"/>
    </row>
    <row r="10" spans="1:3">
      <c r="A10" s="153"/>
      <c r="B10" s="154"/>
      <c r="C10" s="156"/>
    </row>
    <row r="11" spans="1:3">
      <c r="A11" s="153"/>
      <c r="B11" s="154"/>
      <c r="C11" s="156"/>
    </row>
    <row r="12" spans="1:3">
      <c r="A12" s="153"/>
      <c r="B12" s="154"/>
      <c r="C12" s="156"/>
    </row>
    <row r="13" spans="1:3">
      <c r="A13" s="153"/>
      <c r="B13" s="154"/>
      <c r="C13" s="156"/>
    </row>
    <row r="14" spans="1:3">
      <c r="A14" s="155" t="s">
        <v>143</v>
      </c>
      <c r="B14" s="152" t="e" vm="2">
        <f>SUM(B4:B13)</f>
        <v>#VALUE!</v>
      </c>
      <c r="C14" s="156"/>
    </row>
    <row r="15" spans="1:3">
      <c r="A15" s="158"/>
      <c r="B15" s="156"/>
    </row>
    <row r="17" spans="1:1">
      <c r="A17" s="132" t="str">
        <f>_xlfn.CONCAT("     Remarks from ", 'Grade Record'!C2)</f>
        <v xml:space="preserve">     Remarks from Assoc. Prof. Ittiphong Leevongwat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dr.itti</dc:creator>
  <cp:keywords/>
  <dc:description/>
  <cp:lastModifiedBy>Aranee Pangarad</cp:lastModifiedBy>
  <cp:revision/>
  <dcterms:created xsi:type="dcterms:W3CDTF">2021-06-20T08:48:46Z</dcterms:created>
  <dcterms:modified xsi:type="dcterms:W3CDTF">2024-02-27T03:19:24Z</dcterms:modified>
  <cp:category/>
  <cp:contentStatus/>
</cp:coreProperties>
</file>