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518"/>
  <workbookPr/>
  <mc:AlternateContent xmlns:mc="http://schemas.openxmlformats.org/markup-compatibility/2006">
    <mc:Choice Requires="x15">
      <x15ac:absPath xmlns:x15ac="http://schemas.microsoft.com/office/spreadsheetml/2010/11/ac" url="https://studentmahidolac-my.sharepoint.com/personal/aranee_pan_mahidol_ac_th/Documents/Classroom/ABET/Advising form/"/>
    </mc:Choice>
  </mc:AlternateContent>
  <xr:revisionPtr revIDLastSave="517" documentId="11_00F3A2FD39C62CC0584EAE85B01A87A1B4124CBC" xr6:coauthVersionLast="47" xr6:coauthVersionMax="47" xr10:uidLastSave="{7024B672-32E0-4453-8DD7-C2F2F08CACA3}"/>
  <bookViews>
    <workbookView xWindow="0" yWindow="460" windowWidth="19800" windowHeight="13720" firstSheet="1" activeTab="1" xr2:uid="{00000000-000D-0000-FFFF-FFFF00000000}"/>
  </bookViews>
  <sheets>
    <sheet name="Readme" sheetId="20" r:id="rId1"/>
    <sheet name="Grade Record" sheetId="15" r:id="rId2"/>
    <sheet name="Track by subject" sheetId="16" r:id="rId3"/>
    <sheet name="Pre Req Reference" sheetId="17" r:id="rId4"/>
    <sheet name="1-2023" sheetId="21" r:id="rId5"/>
    <sheet name="2-2023" sheetId="22" r:id="rId6"/>
    <sheet name="1-2024" sheetId="23" r:id="rId7"/>
    <sheet name="2-2024" sheetId="24" r:id="rId8"/>
    <sheet name="1-2025" sheetId="25" r:id="rId9"/>
    <sheet name="2-2025" sheetId="26" r:id="rId10"/>
    <sheet name="1-2026" sheetId="27" r:id="rId11"/>
    <sheet name="2-2026" sheetId="28" r:id="rId12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uri="GoogleSheetsCustomDataVersion1">
      <go:sheetsCustomData xmlns:go="http://customooxmlschemas.google.com/" r:id="rId14" roundtripDataSignature="AMtx7mgXFQVaq7surAEY5pkhVKPBY9FBgg=="/>
    </ext>
  </extLst>
</workbook>
</file>

<file path=xl/calcChain.xml><?xml version="1.0" encoding="utf-8"?>
<calcChain xmlns="http://schemas.openxmlformats.org/spreadsheetml/2006/main">
  <c r="M20" i="15" l="1" a="1"/>
  <c r="M20" i="15" s="1"/>
  <c r="L20" i="15" a="1"/>
  <c r="L20" i="15" s="1"/>
  <c r="G20" i="15" a="1"/>
  <c r="G20" i="15" s="1"/>
  <c r="B1" i="22" a="1"/>
  <c r="B1" i="22"/>
  <c r="I6" i="15" a="1"/>
  <c r="I6" i="15" s="1"/>
  <c r="I5" i="15" a="1"/>
  <c r="I5" i="15" s="1"/>
  <c r="E17" i="16" l="1" a="1"/>
  <c r="E17" i="16" s="1"/>
  <c r="E16" i="16" a="1"/>
  <c r="E16" i="16" s="1"/>
  <c r="E14" i="16"/>
  <c r="F4" i="16"/>
  <c r="E4" i="16"/>
  <c r="E11" i="16"/>
  <c r="M69" i="15" a="1"/>
  <c r="M69" i="15" s="1"/>
  <c r="L69" i="15" a="1"/>
  <c r="L69" i="15" s="1"/>
  <c r="M68" i="15" a="1"/>
  <c r="M68" i="15" s="1"/>
  <c r="L68" i="15" a="1"/>
  <c r="L68" i="15" s="1"/>
  <c r="M67" i="15" a="1"/>
  <c r="M67" i="15" s="1"/>
  <c r="L67" i="15" a="1"/>
  <c r="L67" i="15" s="1"/>
  <c r="M66" i="15" a="1"/>
  <c r="M66" i="15" s="1"/>
  <c r="L66" i="15" a="1"/>
  <c r="L66" i="15" s="1"/>
  <c r="M64" i="15" a="1"/>
  <c r="M64" i="15" s="1"/>
  <c r="L64" i="15" a="1"/>
  <c r="L64" i="15" s="1"/>
  <c r="M63" i="15" a="1"/>
  <c r="M63" i="15" s="1"/>
  <c r="L63" i="15" a="1"/>
  <c r="L63" i="15" s="1"/>
  <c r="M62" i="15" a="1"/>
  <c r="M62" i="15" s="1"/>
  <c r="L62" i="15" a="1"/>
  <c r="L62" i="15" s="1"/>
  <c r="M60" i="15" a="1"/>
  <c r="M60" i="15" s="1"/>
  <c r="L60" i="15" a="1"/>
  <c r="L60" i="15" s="1"/>
  <c r="M58" i="15" a="1"/>
  <c r="M58" i="15" s="1"/>
  <c r="L58" i="15" a="1"/>
  <c r="L58" i="15" s="1"/>
  <c r="M57" i="15" a="1"/>
  <c r="M57" i="15" s="1"/>
  <c r="L57" i="15" a="1"/>
  <c r="L57" i="15" s="1"/>
  <c r="M56" i="15" a="1"/>
  <c r="M56" i="15" s="1"/>
  <c r="L56" i="15" a="1"/>
  <c r="L56" i="15" s="1"/>
  <c r="M54" i="15" a="1"/>
  <c r="M54" i="15" s="1"/>
  <c r="L54" i="15" a="1"/>
  <c r="L54" i="15" s="1"/>
  <c r="M53" i="15" a="1"/>
  <c r="M53" i="15" s="1"/>
  <c r="L53" i="15" a="1"/>
  <c r="L53" i="15" s="1"/>
  <c r="M52" i="15" a="1"/>
  <c r="M52" i="15" s="1"/>
  <c r="L52" i="15" a="1"/>
  <c r="L52" i="15" s="1"/>
  <c r="M51" i="15" a="1"/>
  <c r="M51" i="15" s="1"/>
  <c r="L51" i="15" a="1"/>
  <c r="L51" i="15" s="1"/>
  <c r="M50" i="15" a="1"/>
  <c r="M50" i="15" s="1"/>
  <c r="L50" i="15" a="1"/>
  <c r="L50" i="15" s="1"/>
  <c r="M49" i="15" a="1"/>
  <c r="M49" i="15" s="1"/>
  <c r="L49" i="15" a="1"/>
  <c r="L49" i="15" s="1"/>
  <c r="M48" i="15" a="1"/>
  <c r="M48" i="15" s="1"/>
  <c r="L48" i="15" a="1"/>
  <c r="L48" i="15" s="1"/>
  <c r="M46" i="15" a="1"/>
  <c r="M46" i="15" s="1"/>
  <c r="L46" i="15" a="1"/>
  <c r="L46" i="15" s="1"/>
  <c r="M45" i="15" a="1"/>
  <c r="M45" i="15" s="1"/>
  <c r="L45" i="15" a="1"/>
  <c r="L45" i="15" s="1"/>
  <c r="M44" i="15" a="1"/>
  <c r="M44" i="15" s="1"/>
  <c r="L44" i="15" a="1"/>
  <c r="L44" i="15" s="1"/>
  <c r="M43" i="15" a="1"/>
  <c r="M43" i="15" s="1"/>
  <c r="L43" i="15" a="1"/>
  <c r="L43" i="15" s="1"/>
  <c r="M42" i="15" a="1"/>
  <c r="M42" i="15" s="1"/>
  <c r="L42" i="15" a="1"/>
  <c r="L42" i="15" s="1"/>
  <c r="M40" i="15" a="1"/>
  <c r="M40" i="15" s="1"/>
  <c r="L40" i="15" a="1"/>
  <c r="L40" i="15" s="1"/>
  <c r="M39" i="15" a="1"/>
  <c r="M39" i="15" s="1"/>
  <c r="L39" i="15" a="1"/>
  <c r="L39" i="15" s="1"/>
  <c r="M38" i="15" a="1"/>
  <c r="M38" i="15" s="1"/>
  <c r="L38" i="15" a="1"/>
  <c r="L38" i="15" s="1"/>
  <c r="M37" i="15" a="1"/>
  <c r="M37" i="15" s="1"/>
  <c r="L37" i="15" a="1"/>
  <c r="L37" i="15" s="1"/>
  <c r="M36" i="15" a="1"/>
  <c r="M36" i="15" s="1"/>
  <c r="L36" i="15" a="1"/>
  <c r="L36" i="15" s="1"/>
  <c r="M35" i="15" a="1"/>
  <c r="M35" i="15" s="1"/>
  <c r="L35" i="15" a="1"/>
  <c r="L35" i="15" s="1"/>
  <c r="M34" i="15" a="1"/>
  <c r="M34" i="15" s="1"/>
  <c r="L34" i="15" a="1"/>
  <c r="L34" i="15" s="1"/>
  <c r="M33" i="15" a="1"/>
  <c r="M33" i="15" s="1"/>
  <c r="L33" i="15" a="1"/>
  <c r="L33" i="15" s="1"/>
  <c r="M32" i="15" a="1"/>
  <c r="M32" i="15" s="1"/>
  <c r="L32" i="15" a="1"/>
  <c r="L32" i="15" s="1"/>
  <c r="M31" i="15" a="1"/>
  <c r="M31" i="15" s="1"/>
  <c r="L31" i="15" a="1"/>
  <c r="L31" i="15" s="1"/>
  <c r="M30" i="15" a="1"/>
  <c r="M30" i="15" s="1"/>
  <c r="L30" i="15" a="1"/>
  <c r="L30" i="15" s="1"/>
  <c r="M29" i="15" a="1"/>
  <c r="M29" i="15" s="1"/>
  <c r="L29" i="15" a="1"/>
  <c r="L29" i="15" s="1"/>
  <c r="M28" i="15" a="1"/>
  <c r="M28" i="15" s="1"/>
  <c r="L28" i="15" a="1"/>
  <c r="L28" i="15" s="1"/>
  <c r="M27" i="15" a="1"/>
  <c r="M27" i="15" s="1"/>
  <c r="L27" i="15" a="1"/>
  <c r="L27" i="15" s="1"/>
  <c r="M26" i="15" a="1"/>
  <c r="M26" i="15" s="1"/>
  <c r="L26" i="15" a="1"/>
  <c r="L26" i="15" s="1"/>
  <c r="M25" i="15" a="1"/>
  <c r="M25" i="15" s="1"/>
  <c r="L25" i="15" a="1"/>
  <c r="L25" i="15" s="1"/>
  <c r="M24" i="15" a="1"/>
  <c r="M24" i="15" s="1"/>
  <c r="L24" i="15" a="1"/>
  <c r="L24" i="15" s="1"/>
  <c r="M23" i="15" a="1"/>
  <c r="M23" i="15" s="1"/>
  <c r="L23" i="15" a="1"/>
  <c r="L23" i="15" s="1"/>
  <c r="M22" i="15" a="1"/>
  <c r="M22" i="15" s="1"/>
  <c r="L22" i="15" a="1"/>
  <c r="L22" i="15" s="1"/>
  <c r="M21" i="15" a="1"/>
  <c r="M21" i="15" s="1"/>
  <c r="L21" i="15" a="1"/>
  <c r="L21" i="15" s="1"/>
  <c r="M19" i="15" a="1"/>
  <c r="M19" i="15" s="1"/>
  <c r="L19" i="15" a="1"/>
  <c r="L19" i="15" s="1"/>
  <c r="M18" i="15" a="1"/>
  <c r="M18" i="15" s="1"/>
  <c r="L18" i="15" a="1"/>
  <c r="L18" i="15" s="1"/>
  <c r="M17" i="15" a="1"/>
  <c r="M17" i="15" s="1"/>
  <c r="L17" i="15" a="1"/>
  <c r="L17" i="15" s="1"/>
  <c r="M16" i="15" a="1"/>
  <c r="M16" i="15" s="1"/>
  <c r="L16" i="15" a="1"/>
  <c r="L16" i="15" s="1"/>
  <c r="M15" i="15" a="1"/>
  <c r="M15" i="15" s="1"/>
  <c r="L15" i="15" a="1"/>
  <c r="L15" i="15" s="1"/>
  <c r="M14" i="15" a="1"/>
  <c r="M14" i="15" s="1"/>
  <c r="L14" i="15" a="1"/>
  <c r="L14" i="15" s="1"/>
  <c r="M12" i="15" a="1"/>
  <c r="M12" i="15" s="1"/>
  <c r="L12" i="15" a="1"/>
  <c r="L12" i="15" s="1"/>
  <c r="M11" i="15" a="1"/>
  <c r="M11" i="15" s="1"/>
  <c r="L11" i="15" a="1"/>
  <c r="L11" i="15" s="1"/>
  <c r="M10" i="15" a="1"/>
  <c r="M10" i="15" s="1"/>
  <c r="L10" i="15" a="1"/>
  <c r="L10" i="15" s="1"/>
  <c r="M9" i="15" a="1"/>
  <c r="M9" i="15" s="1"/>
  <c r="L9" i="15" a="1"/>
  <c r="L9" i="15" s="1"/>
  <c r="M8" i="15" a="1"/>
  <c r="M8" i="15" s="1"/>
  <c r="L8" i="15" a="1"/>
  <c r="L8" i="15" s="1"/>
  <c r="M7" i="15" a="1"/>
  <c r="M7" i="15" s="1"/>
  <c r="L7" i="15" a="1"/>
  <c r="L7" i="15" s="1"/>
  <c r="M6" i="15" a="1"/>
  <c r="M6" i="15" s="1"/>
  <c r="L6" i="15" a="1"/>
  <c r="L6" i="15" s="1"/>
  <c r="M5" i="15" a="1"/>
  <c r="M5" i="15" s="1"/>
  <c r="L5" i="15" a="1"/>
  <c r="L5" i="15" s="1"/>
  <c r="I71" i="15" a="1"/>
  <c r="I71" i="15" s="1"/>
  <c r="I70" i="15" a="1"/>
  <c r="I70" i="15" s="1"/>
  <c r="I69" i="15" a="1"/>
  <c r="I69" i="15" s="1"/>
  <c r="I68" i="15" a="1"/>
  <c r="I68" i="15" s="1"/>
  <c r="I67" i="15" a="1"/>
  <c r="I67" i="15" s="1"/>
  <c r="I66" i="15" a="1"/>
  <c r="I66" i="15" s="1"/>
  <c r="I65" i="15" a="1"/>
  <c r="I65" i="15" s="1"/>
  <c r="I64" i="15" a="1"/>
  <c r="I64" i="15" s="1"/>
  <c r="I62" i="15" a="1"/>
  <c r="I62" i="15" s="1"/>
  <c r="I63" i="15" s="1" a="1"/>
  <c r="I63" i="15" s="1"/>
  <c r="H60" i="15" a="1"/>
  <c r="H60" i="15" s="1"/>
  <c r="H58" i="15" a="1"/>
  <c r="H58" i="15" s="1"/>
  <c r="H57" i="15" a="1"/>
  <c r="H57" i="15" s="1"/>
  <c r="H56" i="15" a="1"/>
  <c r="H56" i="15" s="1"/>
  <c r="H54" i="15" a="1"/>
  <c r="H54" i="15" s="1"/>
  <c r="H53" i="15" a="1"/>
  <c r="H53" i="15" s="1"/>
  <c r="H52" i="15" a="1"/>
  <c r="H52" i="15" s="1"/>
  <c r="H51" i="15" a="1"/>
  <c r="H51" i="15" s="1"/>
  <c r="H50" i="15" a="1"/>
  <c r="H50" i="15" s="1"/>
  <c r="H49" i="15" a="1"/>
  <c r="H49" i="15" s="1"/>
  <c r="H48" i="15" a="1"/>
  <c r="H48" i="15" s="1"/>
  <c r="H46" i="15" a="1"/>
  <c r="H46" i="15" s="1"/>
  <c r="H45" i="15" a="1"/>
  <c r="H45" i="15" s="1"/>
  <c r="H44" i="15" a="1"/>
  <c r="H44" i="15" s="1"/>
  <c r="H43" i="15" a="1"/>
  <c r="H43" i="15" s="1"/>
  <c r="H42" i="15" a="1"/>
  <c r="H42" i="15" s="1"/>
  <c r="H40" i="15" a="1"/>
  <c r="H40" i="15" s="1"/>
  <c r="H39" i="15" a="1"/>
  <c r="H39" i="15" s="1"/>
  <c r="H38" i="15" a="1"/>
  <c r="H38" i="15" s="1"/>
  <c r="H37" i="15" a="1"/>
  <c r="H37" i="15" s="1"/>
  <c r="H36" i="15" a="1"/>
  <c r="H36" i="15" s="1"/>
  <c r="H35" i="15" a="1"/>
  <c r="H35" i="15" s="1"/>
  <c r="H34" i="15" a="1"/>
  <c r="H34" i="15" s="1"/>
  <c r="H33" i="15" a="1"/>
  <c r="H33" i="15" s="1"/>
  <c r="H32" i="15" a="1"/>
  <c r="H32" i="15" s="1"/>
  <c r="H31" i="15" a="1"/>
  <c r="H31" i="15" s="1"/>
  <c r="H28" i="15" a="1"/>
  <c r="H28" i="15" s="1"/>
  <c r="H27" i="15" a="1"/>
  <c r="H27" i="15" s="1"/>
  <c r="H26" i="15" a="1"/>
  <c r="H26" i="15" s="1"/>
  <c r="H25" i="15" a="1"/>
  <c r="H25" i="15" s="1"/>
  <c r="H24" i="15" a="1"/>
  <c r="H24" i="15" s="1"/>
  <c r="G30" i="15" a="1"/>
  <c r="G30" i="15" s="1"/>
  <c r="G29" i="15" a="1"/>
  <c r="G29" i="15" s="1"/>
  <c r="G23" i="15" a="1"/>
  <c r="G23" i="15" s="1"/>
  <c r="G22" i="15" a="1"/>
  <c r="G22" i="15" s="1"/>
  <c r="A17" i="28"/>
  <c r="B4" i="28" a="1"/>
  <c r="B4" i="28" s="1"/>
  <c r="B14" i="28" s="1"/>
  <c r="A4" i="28" a="1"/>
  <c r="A4" i="28" s="1"/>
  <c r="B1" i="28" a="1"/>
  <c r="B1" i="28" s="1"/>
  <c r="A1" i="28"/>
  <c r="A17" i="27"/>
  <c r="B4" i="27" a="1"/>
  <c r="B4" i="27" s="1"/>
  <c r="B14" i="27" s="1"/>
  <c r="A4" i="27" a="1"/>
  <c r="A4" i="27" s="1"/>
  <c r="B1" i="27" a="1"/>
  <c r="B1" i="27" s="1"/>
  <c r="A1" i="27"/>
  <c r="A17" i="26"/>
  <c r="B4" i="26" a="1"/>
  <c r="B4" i="26" s="1"/>
  <c r="B14" i="26" s="1"/>
  <c r="A4" i="26" a="1"/>
  <c r="A4" i="26" s="1"/>
  <c r="B1" i="26" a="1"/>
  <c r="B1" i="26" s="1"/>
  <c r="A1" i="26"/>
  <c r="A17" i="25"/>
  <c r="B4" i="25" a="1"/>
  <c r="B4" i="25" s="1"/>
  <c r="B14" i="25" s="1"/>
  <c r="A4" i="25" a="1"/>
  <c r="A4" i="25" s="1"/>
  <c r="B1" i="25" a="1"/>
  <c r="B1" i="25" s="1"/>
  <c r="A1" i="25"/>
  <c r="E12" i="16"/>
  <c r="E13" i="16"/>
  <c r="A17" i="24"/>
  <c r="B4" i="24" a="1"/>
  <c r="B4" i="24" s="1"/>
  <c r="B14" i="24" s="1"/>
  <c r="A4" i="24" a="1"/>
  <c r="A4" i="24" s="1"/>
  <c r="B1" i="24" a="1"/>
  <c r="B1" i="24" s="1"/>
  <c r="A1" i="24"/>
  <c r="A17" i="23"/>
  <c r="B4" i="23" a="1"/>
  <c r="B4" i="23" s="1"/>
  <c r="B14" i="23" s="1"/>
  <c r="A4" i="23" a="1"/>
  <c r="A4" i="23" s="1"/>
  <c r="B1" i="23" a="1"/>
  <c r="B1" i="23" s="1"/>
  <c r="A1" i="23"/>
  <c r="A17" i="22"/>
  <c r="B4" i="22" a="1"/>
  <c r="B4" i="22" s="1"/>
  <c r="B14" i="22" s="1"/>
  <c r="A4" i="22" a="1"/>
  <c r="A4" i="22" s="1"/>
  <c r="A1" i="22"/>
  <c r="A4" i="21" a="1"/>
  <c r="A4" i="21"/>
  <c r="B1" i="21" a="1"/>
  <c r="B1" i="21"/>
  <c r="B4" i="21" a="1"/>
  <c r="B4" i="21" s="1"/>
  <c r="A17" i="21"/>
  <c r="A1" i="21"/>
  <c r="H21" i="15" a="1"/>
  <c r="G19" i="15" a="1"/>
  <c r="G18" i="15" a="1"/>
  <c r="G17" i="15" a="1"/>
  <c r="G16" i="15" a="1"/>
  <c r="I15" i="15" a="1"/>
  <c r="I14" i="15" a="1"/>
  <c r="I13" i="15" a="1"/>
  <c r="H10" i="15" a="1"/>
  <c r="G7" i="15" a="1"/>
  <c r="M70" i="15" a="1"/>
  <c r="M65" i="15" a="1"/>
  <c r="L70" i="15" a="1"/>
  <c r="L65" i="15" a="1"/>
  <c r="L13" i="15" a="1"/>
  <c r="M13" i="15" a="1"/>
  <c r="H21" i="15" l="1"/>
  <c r="G19" i="15"/>
  <c r="G18" i="15"/>
  <c r="G17" i="15"/>
  <c r="G16" i="15"/>
  <c r="I15" i="15"/>
  <c r="I14" i="15"/>
  <c r="I13" i="15"/>
  <c r="H10" i="15"/>
  <c r="G7" i="15"/>
  <c r="F13" i="16" s="1"/>
  <c r="F12" i="16"/>
  <c r="F14" i="16"/>
  <c r="M13" i="15"/>
  <c r="L13" i="15"/>
  <c r="L65" i="15"/>
  <c r="L70" i="15"/>
  <c r="M65" i="15"/>
  <c r="M70" i="15"/>
  <c r="B14" i="21"/>
  <c r="H11" i="15" a="1"/>
  <c r="G8" i="15" a="1"/>
  <c r="L71" i="15" a="1"/>
  <c r="M71" i="15" a="1"/>
  <c r="H11" i="15" l="1"/>
  <c r="G8" i="15"/>
  <c r="M71" i="15"/>
  <c r="L71" i="15"/>
  <c r="A15" i="16"/>
  <c r="A10" i="16"/>
  <c r="F18" i="16"/>
  <c r="G18" i="16" s="1"/>
  <c r="E18" i="16"/>
  <c r="F19" i="16"/>
  <c r="G19" i="16" s="1"/>
  <c r="E19" i="16"/>
  <c r="E9" i="16"/>
  <c r="F6" i="16"/>
  <c r="G6" i="16" s="1"/>
  <c r="E6" i="16"/>
  <c r="F5" i="16"/>
  <c r="E5" i="16"/>
  <c r="G13" i="16"/>
  <c r="G14" i="16"/>
  <c r="G5" i="16"/>
  <c r="F72" i="15"/>
  <c r="F74" i="15"/>
  <c r="K73" i="15"/>
  <c r="I72" i="15"/>
  <c r="I74" i="15" s="1"/>
  <c r="F9" i="16"/>
  <c r="G9" i="16" s="1"/>
  <c r="F7" i="16"/>
  <c r="G7" i="16" s="1"/>
  <c r="G12" i="16"/>
  <c r="F20" i="16"/>
  <c r="G20" i="16" s="1"/>
  <c r="E7" i="16"/>
  <c r="E8" i="16"/>
  <c r="E20" i="16"/>
  <c r="F8" i="16"/>
  <c r="G8" i="16" s="1"/>
  <c r="G9" i="15" a="1"/>
  <c r="E23" i="16" l="1"/>
  <c r="F16" i="16" a="1"/>
  <c r="F16" i="16" s="1"/>
  <c r="G16" i="16" s="1"/>
  <c r="G9" i="15"/>
  <c r="F11" i="16" s="1"/>
  <c r="G11" i="16" s="1"/>
  <c r="M72" i="15"/>
  <c r="G72" i="15"/>
  <c r="G74" i="15" s="1"/>
  <c r="G4" i="16"/>
  <c r="H12" i="15" a="1"/>
  <c r="H12" i="15" l="1"/>
  <c r="F17" i="16" l="1" a="1"/>
  <c r="F17" i="16" s="1"/>
  <c r="H72" i="15"/>
  <c r="H74" i="15" l="1"/>
  <c r="K72" i="15"/>
  <c r="K74" i="15" s="1"/>
  <c r="G17" i="16"/>
  <c r="G23" i="16" s="1"/>
  <c r="F23" i="16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2">
    <metadataType name="XLDAPR" minSupportedVersion="120000" copy="1" pasteAll="1" pasteValues="1" merge="1" splitFirst="1" rowColShift="1" clearFormats="1" clearComments="1" assign="1" coerce="1" cellMeta="1"/>
    <metadataType name="XLRICHVALUE" minSupportedVersion="120000" copy="1" pasteAll="1" pasteValues="1" merge="1" splitFirst="1" rowColShift="1" clearFormats="1" clearComments="1" assign="1" coerce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futureMetadata name="XLRICHVALUE" count="2">
    <bk>
      <extLst>
        <ext uri="{3e2802c4-a4d2-4d8b-9148-e3be6c30e623}">
          <xlrd:rvb i="0"/>
        </ext>
      </extLst>
    </bk>
    <bk>
      <extLst>
        <ext uri="{3e2802c4-a4d2-4d8b-9148-e3be6c30e623}">
          <xlrd:rvb i="1"/>
        </ext>
      </extLst>
    </bk>
  </futureMetadata>
  <cellMetadata count="1">
    <bk>
      <rc t="1" v="0"/>
    </bk>
  </cellMetadata>
  <valueMetadata count="2">
    <bk>
      <rc t="2" v="0"/>
    </bk>
    <bk>
      <rc t="2" v="1"/>
    </bk>
  </valueMetadata>
</metadata>
</file>

<file path=xl/sharedStrings.xml><?xml version="1.0" encoding="utf-8"?>
<sst xmlns="http://schemas.openxmlformats.org/spreadsheetml/2006/main" count="188" uniqueCount="145">
  <si>
    <r>
      <rPr>
        <b/>
        <sz val="16"/>
        <color rgb="FF000000"/>
        <rFont val="TH SarabunPSK"/>
        <family val="2"/>
      </rPr>
      <t xml:space="preserve">      </t>
    </r>
    <r>
      <rPr>
        <b/>
        <u/>
        <sz val="16"/>
        <color rgb="FF000000"/>
        <rFont val="TH SarabunPSK"/>
        <family val="2"/>
      </rPr>
      <t>วิธีการกรอกไฟล์</t>
    </r>
  </si>
  <si>
    <t xml:space="preserve"> - กรอกข้อมูลที่ Grade Record เท่านั้น อย่าปรับเปลี่ยน sheet อื่นโดยเด็ดขาด</t>
  </si>
  <si>
    <t xml:space="preserve"> - ให้ใส่รหัส นศ ในช่อง  A2 ชื่อ-นามสกุล ภาษาอังกฤษใน B2 ชื่อ-นามสกุล อาจารย์ที่ปรึกษา ใน C2</t>
  </si>
  <si>
    <t xml:space="preserve"> - เมื่อเลือกสาขาแล้วให้นำมาใส่ในช่อง D2: กรอก A = สาขาไฟฟ้ากำลัง B = ไฟฟ้าสื่อสาร  C = เทคโนโลยีไฟฟ้า</t>
  </si>
  <si>
    <t xml:space="preserve"> - ก่อนการลงทะเบียนให้ นศ กรอก Column E: Registered จำนวนหน่วยกิตในวิชาที่ต้องการลงทะเบียน และ Column J: Term taken เทอมที่ต้องการลง (ในรูปแบบ 1-2024) </t>
  </si>
  <si>
    <r>
      <rPr>
        <sz val="16"/>
        <color rgb="FF000000"/>
        <rFont val="TH SarabunPSK"/>
        <family val="2"/>
      </rPr>
      <t xml:space="preserve"> - หากต้องการลงรายวิชาซ้ำ ให้ทำการ copy row ของวิชานั้น มาวางแทรกอีกครั้งหนึ่ง</t>
    </r>
    <r>
      <rPr>
        <u/>
        <sz val="16"/>
        <color rgb="FF000000"/>
        <rFont val="TH SarabunPSK"/>
        <family val="2"/>
      </rPr>
      <t>ใต้ row เดิม</t>
    </r>
    <r>
      <rPr>
        <sz val="16"/>
        <color rgb="FF000000"/>
        <rFont val="TH SarabunPSK"/>
        <family val="2"/>
      </rPr>
      <t xml:space="preserve"> แล้วกรอกเทอมที่ลงใหม่ใน Column I</t>
    </r>
  </si>
  <si>
    <t xml:space="preserve"> - รายวิชาเลือกให้ใส่ไว้ล่างสุดของตาราง 1 row ต่อ 1 วิชา (เพิ่ม row ได้ตามต้องการ) </t>
  </si>
  <si>
    <t xml:space="preserve"> - หากชื่อวิชายังไม่ถูกระบุ ให้พิมพ์ไว้หลัง TAKEN ให้เรียบร้อย</t>
  </si>
  <si>
    <t xml:space="preserve"> - เมื่อได้เกรดในแต่ละเทอม ให้ นศ นำมากรอกใน Column K เพื่อทำการคำนวณเกรดเฉลี่ยสะสม</t>
  </si>
  <si>
    <t xml:space="preserve"> - อย่าใส่เกรด x หรือ  xxx ในเทอมที่กำลังเรียน ให้เว้นว่างไว้ </t>
  </si>
  <si>
    <t>ID</t>
  </si>
  <si>
    <t xml:space="preserve">Student Name: </t>
  </si>
  <si>
    <t>Advisor</t>
  </si>
  <si>
    <t xml:space="preserve">Plan of Study : </t>
  </si>
  <si>
    <t>6613xxx</t>
  </si>
  <si>
    <t>Alice Wonderland</t>
  </si>
  <si>
    <t>--</t>
  </si>
  <si>
    <t>Not Declared</t>
  </si>
  <si>
    <t>Term</t>
  </si>
  <si>
    <t>Course (Dept., No., Title)</t>
  </si>
  <si>
    <t>Credits</t>
  </si>
  <si>
    <t>Registered</t>
  </si>
  <si>
    <t>Credit Earned</t>
  </si>
  <si>
    <t>Term Taken
(term-AY)</t>
  </si>
  <si>
    <t>Grade Received</t>
  </si>
  <si>
    <t>Grade Points</t>
  </si>
  <si>
    <t>Credits for GPAX</t>
  </si>
  <si>
    <t>Math/Sci.</t>
  </si>
  <si>
    <r>
      <t>Engr.</t>
    </r>
    <r>
      <rPr>
        <b/>
        <i/>
        <sz val="8.5"/>
        <color rgb="FF0000FF"/>
        <rFont val="Times New Roman"/>
        <family val="1"/>
      </rPr>
      <t xml:space="preserve"> </t>
    </r>
  </si>
  <si>
    <t>Gen. Ed.</t>
  </si>
  <si>
    <t>Freshman Term 1</t>
  </si>
  <si>
    <t>MUGE 100 General Education for Human Development</t>
  </si>
  <si>
    <t xml:space="preserve">LAEN xxx English                      TAKEN: </t>
  </si>
  <si>
    <t>SCMA 115 Calculus</t>
  </si>
  <si>
    <t>SCPY 110 Physics Laboratory I</t>
  </si>
  <si>
    <t>SCPY 130 Fundamental Physics I</t>
  </si>
  <si>
    <t>EGCO 111 Computer Programming</t>
  </si>
  <si>
    <t>EGME 102  Engineering Drawing</t>
  </si>
  <si>
    <t>EGEE 110 Introduction to Electrical  Engineering Skills</t>
  </si>
  <si>
    <t xml:space="preserve">Freshman Term 2 </t>
  </si>
  <si>
    <t xml:space="preserve">LAEN xxx  English                     TAKEN: </t>
  </si>
  <si>
    <t xml:space="preserve">LATP 111 Thai Language </t>
  </si>
  <si>
    <t>SCCH 115 General Chemistry</t>
  </si>
  <si>
    <t>SCCH 118 Chemistry Laboratory</t>
  </si>
  <si>
    <t>SCMA 165 Ordinary Differential Equations</t>
  </si>
  <si>
    <t>SCPY 120 Physics Laboratory II</t>
  </si>
  <si>
    <t>SCPY 140 Fundamental Physics II</t>
  </si>
  <si>
    <t>EGIE 103 Engineering Materials</t>
  </si>
  <si>
    <t xml:space="preserve">Sophomore Term 1 </t>
  </si>
  <si>
    <t xml:space="preserve">EGEE 200 Mathematics for Electrical Engineering I </t>
  </si>
  <si>
    <t>EGEE 201 Multivariable Calculus</t>
  </si>
  <si>
    <t>EGEE 210 Introduction to Software Applications for Electrical Engineers</t>
  </si>
  <si>
    <t>EGEE 211 Electric Circuit Analysis I</t>
  </si>
  <si>
    <t>EGEE 244 Physics of Electronic Devices</t>
  </si>
  <si>
    <t>EGME 220 Engineering Mechanics</t>
  </si>
  <si>
    <t>EGEE 290 Introduction to Electrical Engineering Design</t>
  </si>
  <si>
    <t xml:space="preserve">Sophomore Term 2 </t>
  </si>
  <si>
    <t>EGEE 203 Electrical Engineering Mathematics II</t>
  </si>
  <si>
    <t xml:space="preserve">EGEE 204 Statistics Probability and Random Variables </t>
  </si>
  <si>
    <t>EGEE 212 Electric Circuit Analysis II</t>
  </si>
  <si>
    <t>EGEE 214 Electric Circuit Analysis Laboratory</t>
  </si>
  <si>
    <t>EGEE 219 Electrical Engineering Technology</t>
  </si>
  <si>
    <t>EGEE 280 Digital Circuit and Logic Design</t>
  </si>
  <si>
    <t>EGEE 281 Digital Circuit and Logic Design Laboratory</t>
  </si>
  <si>
    <t>Junior Term 1</t>
  </si>
  <si>
    <t>EGEE 343  Electronics Circuits Engineering</t>
  </si>
  <si>
    <t>EGEE 344 Electronics Circuits Engineering Laboratory</t>
  </si>
  <si>
    <t>EGEE 353 Engineering Electromagnetics</t>
  </si>
  <si>
    <t>EGEE 360 Signals and Systems</t>
  </si>
  <si>
    <t>EGEE 361 Electrical Measurement and Instrumentation</t>
  </si>
  <si>
    <t>Plan A: Power Engineering</t>
  </si>
  <si>
    <t>Plan B: Comm. Engineering</t>
  </si>
  <si>
    <t>Plan C: EE Technology</t>
  </si>
  <si>
    <t xml:space="preserve">EGEE 350 Elec. Power Sys. Analysis         </t>
  </si>
  <si>
    <t>EGEE 320 Principle of Communication</t>
  </si>
  <si>
    <t>EGEE 351 Electrical Machines</t>
  </si>
  <si>
    <t>EGEE 323 Data Comm. and Network</t>
  </si>
  <si>
    <t>EGEE 355 Electrical Machines Lab</t>
  </si>
  <si>
    <t xml:space="preserve">EGEE 324 Telecommunication Lab I </t>
  </si>
  <si>
    <t>Junior Term 2</t>
  </si>
  <si>
    <t>EGID 300 Philosophy, Ethics and Law for Engineers</t>
  </si>
  <si>
    <t>EGEE 390 Project Topics in Electrical Engineering</t>
  </si>
  <si>
    <t>EGEE 330 Control System</t>
  </si>
  <si>
    <t xml:space="preserve">EGEE 342 Power Electronics </t>
  </si>
  <si>
    <t>EGEE 321 Comm. Netwrk &amp; Trans. Line</t>
  </si>
  <si>
    <t>EGEE 352 Electrical System Design</t>
  </si>
  <si>
    <t>EGEE 322 Digital Communication</t>
  </si>
  <si>
    <t>EGEE 354 Electrical Power Lab</t>
  </si>
  <si>
    <t>EGEE 327 Telecommunication Lab II</t>
  </si>
  <si>
    <r>
      <rPr>
        <sz val="8.5"/>
        <color rgb="FF00B0F0"/>
        <rFont val="Times New Roman"/>
        <family val="1"/>
      </rPr>
      <t xml:space="preserve">EGEE xxx Compulsory Elective in Electrical Engineering Safety </t>
    </r>
    <r>
      <rPr>
        <b/>
        <sz val="8.5"/>
        <color rgb="FF0000FF"/>
        <rFont val="Times New Roman"/>
        <family val="1"/>
      </rPr>
      <t xml:space="preserve"> TAKEN: </t>
    </r>
  </si>
  <si>
    <t>Junior 
Term 3</t>
  </si>
  <si>
    <t>EGEE 399 Electrical Engineering Training</t>
  </si>
  <si>
    <t>Senior
Term 1</t>
  </si>
  <si>
    <r>
      <rPr>
        <sz val="8.5"/>
        <color rgb="FF000000"/>
        <rFont val="Times New Roman"/>
        <family val="1"/>
      </rPr>
      <t xml:space="preserve">EGEE 490 Project Seminar (1 cr) / EGEE 400 Co-Operative Learning (7 cr) </t>
    </r>
    <r>
      <rPr>
        <b/>
        <sz val="8.5"/>
        <color rgb="FF0000FF"/>
        <rFont val="Times New Roman"/>
        <family val="1"/>
      </rPr>
      <t>TAKEN:</t>
    </r>
  </si>
  <si>
    <r>
      <rPr>
        <sz val="8.5"/>
        <color rgb="FF00B0F0"/>
        <rFont val="Times New Roman"/>
        <family val="1"/>
      </rPr>
      <t xml:space="preserve">EGEE xxx Compulsory Elective in Power Engineering  </t>
    </r>
    <r>
      <rPr>
        <b/>
        <sz val="8.5"/>
        <color rgb="FF0000FF"/>
        <rFont val="Times New Roman"/>
        <family val="1"/>
      </rPr>
      <t xml:space="preserve"> TAKEN: </t>
    </r>
  </si>
  <si>
    <r>
      <rPr>
        <sz val="8.5"/>
        <color rgb="FF00B0F0"/>
        <rFont val="Times New Roman"/>
        <family val="1"/>
      </rPr>
      <t xml:space="preserve">EGEE xxx Compulsory Elective in Communications Engineering </t>
    </r>
    <r>
      <rPr>
        <b/>
        <sz val="8.5"/>
        <color rgb="FF0000FF"/>
        <rFont val="Times New Roman"/>
        <family val="1"/>
      </rPr>
      <t xml:space="preserve"> TAKEN: </t>
    </r>
  </si>
  <si>
    <t>TAKEN:</t>
  </si>
  <si>
    <t>Senior 
Term 2</t>
  </si>
  <si>
    <t xml:space="preserve">EGEE 491 Capstone Project in Electrical Engineering </t>
  </si>
  <si>
    <t>EGEE 455 Renewable Energy</t>
  </si>
  <si>
    <t>EGEE 422 Antenna Engineering</t>
  </si>
  <si>
    <r>
      <rPr>
        <sz val="8.5"/>
        <color rgb="FF00B0F0"/>
        <rFont val="Times New Roman"/>
        <family val="1"/>
      </rPr>
      <t xml:space="preserve">EGEE xxx Compulsory Elective in Teleommunications and Computer Nework </t>
    </r>
    <r>
      <rPr>
        <b/>
        <sz val="8.5"/>
        <color rgb="FF0000FF"/>
        <rFont val="Times New Roman"/>
        <family val="1"/>
      </rPr>
      <t xml:space="preserve"> TAKEN: </t>
    </r>
  </si>
  <si>
    <t xml:space="preserve">MU Literacy; TAKEN: </t>
  </si>
  <si>
    <t xml:space="preserve">Health Literacy; TAKEN: </t>
  </si>
  <si>
    <t xml:space="preserve">Science and Environmental Literacy; TAKEN: </t>
  </si>
  <si>
    <t xml:space="preserve">Intercultural &amp; Global Awareness Literacy; TAKEN: </t>
  </si>
  <si>
    <t xml:space="preserve">Civic Literacy; TAKEN: </t>
  </si>
  <si>
    <t xml:space="preserve">Finance and Manegement Literacy;  TAKEN: </t>
  </si>
  <si>
    <t xml:space="preserve">Free Elective    TAKEN: </t>
  </si>
  <si>
    <t>CREDIT HOURS EARNED (Semester hours)</t>
  </si>
  <si>
    <t>TOTAL</t>
  </si>
  <si>
    <t>GPAX</t>
  </si>
  <si>
    <t>GRADUATION REQUIREMENTS (Semester hours)</t>
  </si>
  <si>
    <t>REMAINING CREDIT HOURS TO GRADUATION</t>
  </si>
  <si>
    <t>DO NOT MODIFY BEYOND THIS POINT!  Tracked numbers below are calculated based on the input entered in the above table by students.</t>
  </si>
  <si>
    <t>TRACKER BY SUBJECT AREA</t>
  </si>
  <si>
    <t>Earned</t>
  </si>
  <si>
    <t>Remaining</t>
  </si>
  <si>
    <t>Gen Ed (Univ) สังคม/มนุษยศาสตร์ - MUGE</t>
  </si>
  <si>
    <t>Gen Ed (Univ) MU Literacy</t>
  </si>
  <si>
    <t>Gen Ed (Univ)  5 Literacies</t>
  </si>
  <si>
    <t>Gen Ed (Univ) ภาษา - Thai LATH 100</t>
  </si>
  <si>
    <t>Gen Ed (Univ) ภาษา - English LAEN103 or 105 then LAEN104 or 106</t>
  </si>
  <si>
    <t>Gen Ed (Dept) Math/Science - Science Literacy</t>
  </si>
  <si>
    <t>Total Gen Ed Credits</t>
  </si>
  <si>
    <t>Basic Math/Science - Physics (SCPY 151, 110, 152, 120)</t>
  </si>
  <si>
    <t>Basic Math/Science - Chemistry (SCCH 115, 118)</t>
  </si>
  <si>
    <t>Basic Math/Science - Maths (SCMA 115 Calculus, SCMA 165 Diff Eq)</t>
  </si>
  <si>
    <t>Basic Math/Science - Maths (EGEE 200, 201, 203, 204)</t>
  </si>
  <si>
    <t>Total Math Sci credits</t>
  </si>
  <si>
    <t>Basic Engineering (EGCO 111, EGME 102, EGIE 103, EGME 220)</t>
  </si>
  <si>
    <t>EGEE Required for All - EGEE 110, 210, 211, 212, 214, 219, 244, 280, 281, 290, 343, 344, 353, 360, 361, 390, 399, 490, 491 &amp; EGID300)</t>
  </si>
  <si>
    <t>EGEE Power/Communications/Technology</t>
  </si>
  <si>
    <t>Compulsory Electives</t>
  </si>
  <si>
    <t>Free Elective (Any undergrad course at Mahidol)</t>
  </si>
  <si>
    <t>1-2023</t>
  </si>
  <si>
    <t>Course</t>
  </si>
  <si>
    <t>Total credit register</t>
  </si>
  <si>
    <t>2-2023</t>
  </si>
  <si>
    <t>1-2024</t>
  </si>
  <si>
    <t>2-2024</t>
  </si>
  <si>
    <t>1-2025</t>
  </si>
  <si>
    <t>2-2025</t>
  </si>
  <si>
    <t>1-2026</t>
  </si>
  <si>
    <t>2-2026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</si>
</sst>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8">
    <font>
      <sz val="11"/>
      <color theme="1"/>
      <name val="Arial"/>
    </font>
    <font>
      <b/>
      <sz val="8.5"/>
      <color theme="1"/>
      <name val="Times New Roman"/>
      <family val="1"/>
    </font>
    <font>
      <sz val="8.5"/>
      <color theme="1"/>
      <name val="Times New Roman"/>
      <family val="1"/>
    </font>
    <font>
      <b/>
      <i/>
      <sz val="8.5"/>
      <color theme="1"/>
      <name val="Times New Roman"/>
      <family val="1"/>
    </font>
    <font>
      <sz val="8.5"/>
      <name val="Times New Roman"/>
      <family val="1"/>
    </font>
    <font>
      <b/>
      <sz val="8.5"/>
      <name val="Times New Roman"/>
      <family val="1"/>
    </font>
    <font>
      <b/>
      <sz val="8.5"/>
      <color rgb="FFFF0000"/>
      <name val="Times New Roman"/>
      <family val="1"/>
    </font>
    <font>
      <b/>
      <sz val="8.5"/>
      <color rgb="FF00B050"/>
      <name val="Times New Roman"/>
      <family val="1"/>
    </font>
    <font>
      <sz val="8.5"/>
      <color rgb="FF00B0F0"/>
      <name val="Times New Roman"/>
      <family val="1"/>
    </font>
    <font>
      <b/>
      <sz val="10"/>
      <color theme="0"/>
      <name val="Times New Roman"/>
      <family val="1"/>
    </font>
    <font>
      <b/>
      <sz val="8.5"/>
      <color rgb="FF008000"/>
      <name val="Times New Roman"/>
      <family val="1"/>
    </font>
    <font>
      <b/>
      <sz val="8.5"/>
      <color rgb="FF0000FF"/>
      <name val="Times New Roman"/>
      <family val="1"/>
    </font>
    <font>
      <sz val="8.5"/>
      <color rgb="FF0000FF"/>
      <name val="Times New Roman"/>
      <family val="1"/>
    </font>
    <font>
      <b/>
      <i/>
      <sz val="8.5"/>
      <color rgb="FF0000FF"/>
      <name val="Times New Roman"/>
      <family val="1"/>
    </font>
    <font>
      <b/>
      <i/>
      <sz val="8.5"/>
      <color theme="0"/>
      <name val="Times New Roman"/>
      <family val="1"/>
    </font>
    <font>
      <b/>
      <i/>
      <sz val="8.5"/>
      <name val="Times New Roman"/>
      <family val="1"/>
    </font>
    <font>
      <b/>
      <i/>
      <sz val="8.5"/>
      <color rgb="FF008000"/>
      <name val="Times New Roman"/>
      <family val="1"/>
    </font>
    <font>
      <sz val="8.5"/>
      <color rgb="FF008000"/>
      <name val="Times New Roman"/>
      <family val="1"/>
    </font>
    <font>
      <sz val="8"/>
      <name val="Arial"/>
      <family val="2"/>
    </font>
    <font>
      <sz val="11"/>
      <color theme="1"/>
      <name val="Arial"/>
      <family val="2"/>
    </font>
    <font>
      <b/>
      <sz val="16"/>
      <color rgb="FF000000"/>
      <name val="TH SarabunPSK"/>
      <family val="2"/>
    </font>
    <font>
      <b/>
      <u/>
      <sz val="16"/>
      <color rgb="FF000000"/>
      <name val="TH SarabunPSK"/>
      <family val="2"/>
    </font>
    <font>
      <sz val="16"/>
      <color theme="1"/>
      <name val="TH SarabunPSK"/>
      <family val="2"/>
    </font>
    <font>
      <sz val="16"/>
      <color rgb="FF000000"/>
      <name val="TH SarabunPSK"/>
      <family val="2"/>
    </font>
    <font>
      <u/>
      <sz val="16"/>
      <color rgb="FF000000"/>
      <name val="TH SarabunPSK"/>
      <family val="2"/>
    </font>
    <font>
      <b/>
      <sz val="16"/>
      <color theme="1"/>
      <name val="TH SarabunPSK"/>
      <family val="2"/>
    </font>
    <font>
      <sz val="8.5"/>
      <color rgb="FF000000"/>
      <name val="Times New Roman"/>
      <family val="1"/>
    </font>
    <font>
      <b/>
      <sz val="8.5"/>
      <color rgb="FF000000"/>
      <name val="Times New Roman"/>
      <family val="1"/>
    </font>
  </fonts>
  <fills count="17">
    <fill>
      <patternFill patternType="none"/>
    </fill>
    <fill>
      <patternFill patternType="gray125"/>
    </fill>
    <fill>
      <patternFill patternType="solid">
        <fgColor theme="2" tint="-4.9989318521683403E-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1" tint="0.34998626667073579"/>
        <bgColor rgb="FF7F7F7F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FAA8B5"/>
        <bgColor indexed="64"/>
      </patternFill>
    </fill>
    <fill>
      <patternFill patternType="solid">
        <fgColor rgb="FFFFB765"/>
        <bgColor indexed="64"/>
      </patternFill>
    </fill>
    <fill>
      <patternFill patternType="solid">
        <fgColor rgb="FFA294DD"/>
        <bgColor indexed="64"/>
      </patternFill>
    </fill>
    <fill>
      <patternFill patternType="solid">
        <fgColor rgb="FF3BFEFE"/>
        <bgColor indexed="64"/>
      </patternFill>
    </fill>
  </fills>
  <borders count="47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theme="0" tint="-0.14996795556505021"/>
      </top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rgb="FF000000"/>
      </left>
      <right style="thin">
        <color rgb="FF000000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rgb="FF000000"/>
      </left>
      <right/>
      <top style="thin">
        <color theme="0" tint="-0.14996795556505021"/>
      </top>
      <bottom/>
      <diagonal/>
    </border>
    <border>
      <left style="thin">
        <color rgb="FF000000"/>
      </left>
      <right/>
      <top/>
      <bottom style="thin">
        <color theme="0" tint="-0.14996795556505021"/>
      </bottom>
      <diagonal/>
    </border>
    <border>
      <left style="thin">
        <color rgb="FF505050"/>
      </left>
      <right/>
      <top/>
      <bottom/>
      <diagonal/>
    </border>
    <border>
      <left/>
      <right/>
      <top style="thin">
        <color theme="0" tint="-0.14996795556505021"/>
      </top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thin">
        <color indexed="64"/>
      </right>
      <top style="thin">
        <color rgb="FF000000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theme="0" tint="-0.14996795556505021"/>
      </top>
      <bottom style="thin">
        <color theme="0" tint="-0.14996795556505021"/>
      </bottom>
      <diagonal/>
    </border>
    <border>
      <left/>
      <right style="thin">
        <color indexed="64"/>
      </right>
      <top/>
      <bottom style="thin">
        <color rgb="FF000000"/>
      </bottom>
      <diagonal/>
    </border>
    <border>
      <left/>
      <right style="thin">
        <color indexed="64"/>
      </right>
      <top style="thin">
        <color theme="0" tint="-0.14996795556505021"/>
      </top>
      <bottom/>
      <diagonal/>
    </border>
    <border>
      <left/>
      <right style="thin">
        <color indexed="64"/>
      </right>
      <top/>
      <bottom style="thin">
        <color theme="0" tint="-0.14996795556505021"/>
      </bottom>
      <diagonal/>
    </border>
    <border>
      <left/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theme="0" tint="-0.14996795556505021"/>
      </bottom>
      <diagonal/>
    </border>
    <border>
      <left/>
      <right/>
      <top style="thin">
        <color rgb="FF000000"/>
      </top>
      <bottom style="thin">
        <color theme="0" tint="-0.1499679555650502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theme="0" tint="-0.14996795556505021"/>
      </bottom>
      <diagonal/>
    </border>
    <border>
      <left/>
      <right style="thin">
        <color indexed="64"/>
      </right>
      <top style="thin">
        <color rgb="FF000000"/>
      </top>
      <bottom style="thin">
        <color theme="0" tint="-0.14996795556505021"/>
      </bottom>
      <diagonal/>
    </border>
    <border>
      <left/>
      <right style="thin">
        <color rgb="FF000000"/>
      </right>
      <top style="thin">
        <color rgb="FF000000"/>
      </top>
      <bottom style="thin">
        <color theme="0" tint="-0.14996795556505021"/>
      </bottom>
      <diagonal/>
    </border>
    <border>
      <left style="thin">
        <color rgb="FF000000"/>
      </left>
      <right style="thin">
        <color rgb="FF000000"/>
      </right>
      <top/>
      <bottom style="thin">
        <color theme="0" tint="-0.14996795556505021"/>
      </bottom>
      <diagonal/>
    </border>
    <border>
      <left style="thin">
        <color rgb="FF000000"/>
      </left>
      <right style="thin">
        <color rgb="FF000000"/>
      </right>
      <top style="thin">
        <color theme="0" tint="-0.14996795556505021"/>
      </top>
      <bottom/>
      <diagonal/>
    </border>
    <border>
      <left/>
      <right/>
      <top/>
      <bottom style="thin">
        <color theme="0" tint="-0.14993743705557422"/>
      </bottom>
      <diagonal/>
    </border>
    <border>
      <left/>
      <right/>
      <top style="thin">
        <color theme="0" tint="-0.14993743705557422"/>
      </top>
      <bottom style="thin">
        <color theme="0" tint="-0.14993743705557422"/>
      </bottom>
      <diagonal/>
    </border>
    <border>
      <left/>
      <right/>
      <top style="thin">
        <color theme="0" tint="-0.149937437055574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thin">
        <color theme="0" tint="-0.14996795556505021"/>
      </top>
      <bottom style="thin">
        <color rgb="FF000000"/>
      </bottom>
      <diagonal/>
    </border>
    <border>
      <left/>
      <right style="thin">
        <color indexed="64"/>
      </right>
      <top/>
      <bottom style="thin">
        <color rgb="FF50505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505050"/>
      </left>
      <right style="thin">
        <color rgb="FF505050"/>
      </right>
      <top style="thin">
        <color rgb="FF505050"/>
      </top>
      <bottom style="thin">
        <color rgb="FF505050"/>
      </bottom>
      <diagonal/>
    </border>
    <border>
      <left style="thin">
        <color rgb="FF000000"/>
      </left>
      <right/>
      <top style="thin">
        <color theme="0" tint="-0.14996795556505021"/>
      </top>
      <bottom style="thin">
        <color rgb="FF000000"/>
      </bottom>
      <diagonal/>
    </border>
    <border>
      <left/>
      <right/>
      <top style="thin">
        <color theme="0" tint="-0.14996795556505021"/>
      </top>
      <bottom style="thin">
        <color rgb="FF000000"/>
      </bottom>
      <diagonal/>
    </border>
  </borders>
  <cellStyleXfs count="2">
    <xf numFmtId="0" fontId="0" fillId="0" borderId="0"/>
    <xf numFmtId="0" fontId="19" fillId="0" borderId="13"/>
  </cellStyleXfs>
  <cellXfs count="253">
    <xf numFmtId="0" fontId="0" fillId="0" borderId="0" xfId="0"/>
    <xf numFmtId="0" fontId="2" fillId="0" borderId="0" xfId="0" applyFont="1"/>
    <xf numFmtId="0" fontId="2" fillId="0" borderId="11" xfId="0" applyFont="1" applyBorder="1" applyAlignment="1">
      <alignment horizontal="center" vertical="center" wrapText="1"/>
    </xf>
    <xf numFmtId="0" fontId="1" fillId="0" borderId="15" xfId="0" applyFont="1" applyBorder="1" applyAlignment="1">
      <alignment horizontal="center" wrapText="1"/>
    </xf>
    <xf numFmtId="0" fontId="4" fillId="0" borderId="6" xfId="0" applyFont="1" applyBorder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0" fontId="2" fillId="2" borderId="0" xfId="0" applyFont="1" applyFill="1" applyAlignment="1">
      <alignment horizontal="right"/>
    </xf>
    <xf numFmtId="0" fontId="2" fillId="0" borderId="0" xfId="0" applyFont="1" applyAlignment="1">
      <alignment horizontal="right"/>
    </xf>
    <xf numFmtId="0" fontId="2" fillId="0" borderId="13" xfId="0" applyFont="1" applyBorder="1" applyAlignment="1">
      <alignment horizontal="center" vertical="center" wrapText="1"/>
    </xf>
    <xf numFmtId="0" fontId="4" fillId="0" borderId="9" xfId="0" applyFont="1" applyBorder="1" applyAlignment="1">
      <alignment horizontal="center" vertical="center"/>
    </xf>
    <xf numFmtId="0" fontId="4" fillId="0" borderId="13" xfId="0" applyFont="1" applyBorder="1" applyAlignment="1">
      <alignment horizontal="center" vertical="center"/>
    </xf>
    <xf numFmtId="0" fontId="4" fillId="0" borderId="11" xfId="0" applyFont="1" applyBorder="1" applyAlignment="1">
      <alignment horizontal="center" vertical="center"/>
    </xf>
    <xf numFmtId="0" fontId="4" fillId="0" borderId="5" xfId="0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6" fillId="0" borderId="14" xfId="0" applyFont="1" applyBorder="1"/>
    <xf numFmtId="0" fontId="1" fillId="0" borderId="0" xfId="0" applyFont="1"/>
    <xf numFmtId="0" fontId="2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2" fillId="2" borderId="13" xfId="0" applyFont="1" applyFill="1" applyBorder="1" applyAlignment="1">
      <alignment horizontal="center" vertical="center"/>
    </xf>
    <xf numFmtId="0" fontId="6" fillId="0" borderId="13" xfId="0" applyFont="1" applyBorder="1" applyAlignment="1">
      <alignment horizontal="center" vertical="center"/>
    </xf>
    <xf numFmtId="0" fontId="2" fillId="8" borderId="0" xfId="0" applyFont="1" applyFill="1" applyAlignment="1">
      <alignment horizontal="center" vertical="center"/>
    </xf>
    <xf numFmtId="0" fontId="2" fillId="9" borderId="0" xfId="0" applyFont="1" applyFill="1" applyAlignment="1">
      <alignment horizontal="center" vertical="center"/>
    </xf>
    <xf numFmtId="0" fontId="2" fillId="9" borderId="0" xfId="0" applyFont="1" applyFill="1" applyAlignment="1">
      <alignment vertical="center"/>
    </xf>
    <xf numFmtId="0" fontId="2" fillId="9" borderId="0" xfId="0" applyFont="1" applyFill="1" applyAlignment="1">
      <alignment horizontal="left" vertical="center"/>
    </xf>
    <xf numFmtId="0" fontId="2" fillId="8" borderId="0" xfId="0" applyFont="1" applyFill="1" applyAlignment="1">
      <alignment horizontal="left" vertical="center"/>
    </xf>
    <xf numFmtId="0" fontId="11" fillId="3" borderId="3" xfId="0" applyFont="1" applyFill="1" applyBorder="1" applyAlignment="1">
      <alignment horizontal="center" vertical="center"/>
    </xf>
    <xf numFmtId="0" fontId="11" fillId="4" borderId="1" xfId="0" applyFont="1" applyFill="1" applyBorder="1" applyAlignment="1">
      <alignment horizontal="center" vertical="center"/>
    </xf>
    <xf numFmtId="0" fontId="11" fillId="5" borderId="1" xfId="0" applyFont="1" applyFill="1" applyBorder="1" applyAlignment="1">
      <alignment horizontal="center" vertical="center"/>
    </xf>
    <xf numFmtId="0" fontId="10" fillId="5" borderId="1" xfId="0" applyFont="1" applyFill="1" applyBorder="1" applyAlignment="1">
      <alignment horizontal="center" vertical="center"/>
    </xf>
    <xf numFmtId="0" fontId="11" fillId="10" borderId="9" xfId="0" applyFont="1" applyFill="1" applyBorder="1" applyAlignment="1">
      <alignment horizontal="center" vertical="center" wrapText="1"/>
    </xf>
    <xf numFmtId="0" fontId="4" fillId="0" borderId="17" xfId="0" applyFont="1" applyBorder="1" applyAlignment="1">
      <alignment horizontal="center" vertical="center"/>
    </xf>
    <xf numFmtId="0" fontId="10" fillId="5" borderId="18" xfId="0" applyFont="1" applyFill="1" applyBorder="1" applyAlignment="1">
      <alignment horizontal="center" vertical="center"/>
    </xf>
    <xf numFmtId="0" fontId="11" fillId="10" borderId="17" xfId="0" applyFont="1" applyFill="1" applyBorder="1" applyAlignment="1">
      <alignment horizontal="center" vertical="center" wrapText="1"/>
    </xf>
    <xf numFmtId="0" fontId="10" fillId="3" borderId="18" xfId="0" applyFont="1" applyFill="1" applyBorder="1" applyAlignment="1">
      <alignment horizontal="center" vertical="center"/>
    </xf>
    <xf numFmtId="0" fontId="10" fillId="4" borderId="7" xfId="0" applyFont="1" applyFill="1" applyBorder="1" applyAlignment="1">
      <alignment horizontal="center" vertical="center"/>
    </xf>
    <xf numFmtId="0" fontId="11" fillId="10" borderId="11" xfId="0" applyFont="1" applyFill="1" applyBorder="1" applyAlignment="1">
      <alignment horizontal="center" vertical="center" wrapText="1"/>
    </xf>
    <xf numFmtId="0" fontId="11" fillId="10" borderId="9" xfId="0" applyFont="1" applyFill="1" applyBorder="1" applyAlignment="1">
      <alignment vertical="center" wrapText="1"/>
    </xf>
    <xf numFmtId="0" fontId="13" fillId="10" borderId="9" xfId="0" applyFont="1" applyFill="1" applyBorder="1" applyAlignment="1">
      <alignment vertical="center" wrapText="1"/>
    </xf>
    <xf numFmtId="0" fontId="10" fillId="4" borderId="18" xfId="0" applyFont="1" applyFill="1" applyBorder="1" applyAlignment="1">
      <alignment horizontal="center" vertical="center"/>
    </xf>
    <xf numFmtId="0" fontId="10" fillId="3" borderId="12" xfId="0" applyFont="1" applyFill="1" applyBorder="1" applyAlignment="1">
      <alignment horizontal="center" vertical="center"/>
    </xf>
    <xf numFmtId="0" fontId="11" fillId="10" borderId="0" xfId="0" applyFont="1" applyFill="1" applyAlignment="1">
      <alignment horizontal="center" vertical="center" wrapText="1"/>
    </xf>
    <xf numFmtId="0" fontId="11" fillId="10" borderId="9" xfId="0" applyFont="1" applyFill="1" applyBorder="1" applyAlignment="1">
      <alignment vertical="center"/>
    </xf>
    <xf numFmtId="0" fontId="10" fillId="6" borderId="18" xfId="0" applyFont="1" applyFill="1" applyBorder="1" applyAlignment="1">
      <alignment horizontal="center" vertical="center"/>
    </xf>
    <xf numFmtId="0" fontId="11" fillId="10" borderId="17" xfId="0" applyFont="1" applyFill="1" applyBorder="1" applyAlignment="1">
      <alignment vertical="center"/>
    </xf>
    <xf numFmtId="0" fontId="13" fillId="10" borderId="9" xfId="0" applyFont="1" applyFill="1" applyBorder="1" applyAlignment="1">
      <alignment horizontal="center" vertical="center" wrapText="1"/>
    </xf>
    <xf numFmtId="0" fontId="10" fillId="5" borderId="12" xfId="0" applyFont="1" applyFill="1" applyBorder="1" applyAlignment="1">
      <alignment horizontal="center" vertical="center"/>
    </xf>
    <xf numFmtId="0" fontId="11" fillId="10" borderId="13" xfId="0" applyFont="1" applyFill="1" applyBorder="1" applyAlignment="1">
      <alignment horizontal="center" vertical="center" wrapText="1"/>
    </xf>
    <xf numFmtId="0" fontId="11" fillId="10" borderId="17" xfId="0" applyFont="1" applyFill="1" applyBorder="1" applyAlignment="1">
      <alignment horizontal="center" vertical="center"/>
    </xf>
    <xf numFmtId="0" fontId="14" fillId="10" borderId="10" xfId="0" applyFont="1" applyFill="1" applyBorder="1" applyAlignment="1">
      <alignment horizontal="center" vertical="center" wrapText="1"/>
    </xf>
    <xf numFmtId="0" fontId="15" fillId="10" borderId="13" xfId="0" applyFont="1" applyFill="1" applyBorder="1" applyAlignment="1">
      <alignment horizontal="center" vertical="center" wrapText="1"/>
    </xf>
    <xf numFmtId="0" fontId="16" fillId="10" borderId="12" xfId="0" applyFont="1" applyFill="1" applyBorder="1" applyAlignment="1">
      <alignment horizontal="center" vertical="center" wrapText="1"/>
    </xf>
    <xf numFmtId="0" fontId="11" fillId="11" borderId="13" xfId="0" applyFont="1" applyFill="1" applyBorder="1" applyAlignment="1">
      <alignment horizontal="center" vertical="center"/>
    </xf>
    <xf numFmtId="0" fontId="11" fillId="11" borderId="13" xfId="0" applyFont="1" applyFill="1" applyBorder="1" applyAlignment="1">
      <alignment horizontal="center" vertical="center" wrapText="1"/>
    </xf>
    <xf numFmtId="0" fontId="2" fillId="8" borderId="8" xfId="0" applyFont="1" applyFill="1" applyBorder="1" applyAlignment="1">
      <alignment horizontal="left" vertical="center" wrapText="1"/>
    </xf>
    <xf numFmtId="0" fontId="10" fillId="4" borderId="18" xfId="0" applyFont="1" applyFill="1" applyBorder="1" applyAlignment="1">
      <alignment horizontal="center" vertical="center" wrapText="1"/>
    </xf>
    <xf numFmtId="0" fontId="2" fillId="8" borderId="16" xfId="0" applyFont="1" applyFill="1" applyBorder="1" applyAlignment="1">
      <alignment horizontal="left" vertical="center" wrapText="1"/>
    </xf>
    <xf numFmtId="0" fontId="2" fillId="0" borderId="17" xfId="0" applyFont="1" applyBorder="1" applyAlignment="1">
      <alignment horizontal="center" vertical="center" wrapText="1"/>
    </xf>
    <xf numFmtId="0" fontId="2" fillId="8" borderId="10" xfId="0" applyFont="1" applyFill="1" applyBorder="1" applyAlignment="1">
      <alignment horizontal="left" vertical="center" wrapText="1"/>
    </xf>
    <xf numFmtId="0" fontId="11" fillId="10" borderId="11" xfId="0" applyFont="1" applyFill="1" applyBorder="1" applyAlignment="1">
      <alignment horizontal="center" vertical="center"/>
    </xf>
    <xf numFmtId="0" fontId="11" fillId="0" borderId="9" xfId="0" applyFont="1" applyBorder="1" applyAlignment="1">
      <alignment horizontal="center" vertical="center"/>
    </xf>
    <xf numFmtId="0" fontId="14" fillId="10" borderId="8" xfId="0" applyFont="1" applyFill="1" applyBorder="1" applyAlignment="1">
      <alignment horizontal="center" vertical="center" wrapText="1"/>
    </xf>
    <xf numFmtId="0" fontId="16" fillId="10" borderId="18" xfId="0" applyFont="1" applyFill="1" applyBorder="1" applyAlignment="1">
      <alignment horizontal="center" vertical="center" wrapText="1"/>
    </xf>
    <xf numFmtId="0" fontId="11" fillId="11" borderId="17" xfId="0" applyFont="1" applyFill="1" applyBorder="1" applyAlignment="1">
      <alignment vertical="center"/>
    </xf>
    <xf numFmtId="0" fontId="11" fillId="11" borderId="17" xfId="0" applyFont="1" applyFill="1" applyBorder="1" applyAlignment="1">
      <alignment horizontal="center" vertical="center"/>
    </xf>
    <xf numFmtId="0" fontId="11" fillId="10" borderId="13" xfId="0" applyFont="1" applyFill="1" applyBorder="1" applyAlignment="1">
      <alignment vertical="center"/>
    </xf>
    <xf numFmtId="0" fontId="2" fillId="8" borderId="16" xfId="0" applyFont="1" applyFill="1" applyBorder="1" applyAlignment="1">
      <alignment vertical="center" wrapText="1"/>
    </xf>
    <xf numFmtId="0" fontId="2" fillId="8" borderId="10" xfId="0" applyFont="1" applyFill="1" applyBorder="1" applyAlignment="1">
      <alignment vertical="center" wrapText="1"/>
    </xf>
    <xf numFmtId="0" fontId="11" fillId="10" borderId="11" xfId="0" applyFont="1" applyFill="1" applyBorder="1" applyAlignment="1">
      <alignment vertical="center"/>
    </xf>
    <xf numFmtId="0" fontId="10" fillId="4" borderId="15" xfId="0" applyFont="1" applyFill="1" applyBorder="1" applyAlignment="1">
      <alignment horizontal="center" vertical="center"/>
    </xf>
    <xf numFmtId="0" fontId="11" fillId="10" borderId="5" xfId="0" applyFont="1" applyFill="1" applyBorder="1" applyAlignment="1">
      <alignment horizontal="center" vertical="center"/>
    </xf>
    <xf numFmtId="0" fontId="2" fillId="8" borderId="4" xfId="0" applyFont="1" applyFill="1" applyBorder="1" applyAlignment="1">
      <alignment vertical="center" wrapText="1"/>
    </xf>
    <xf numFmtId="0" fontId="4" fillId="10" borderId="9" xfId="0" applyFont="1" applyFill="1" applyBorder="1"/>
    <xf numFmtId="0" fontId="4" fillId="10" borderId="13" xfId="0" applyFont="1" applyFill="1" applyBorder="1"/>
    <xf numFmtId="0" fontId="2" fillId="2" borderId="14" xfId="0" applyFont="1" applyFill="1" applyBorder="1"/>
    <xf numFmtId="0" fontId="10" fillId="0" borderId="0" xfId="0" applyFont="1"/>
    <xf numFmtId="0" fontId="11" fillId="0" borderId="0" xfId="0" applyFont="1" applyAlignment="1">
      <alignment horizontal="center"/>
    </xf>
    <xf numFmtId="0" fontId="10" fillId="9" borderId="0" xfId="0" applyFont="1" applyFill="1" applyAlignment="1">
      <alignment horizontal="center" vertical="center"/>
    </xf>
    <xf numFmtId="0" fontId="11" fillId="9" borderId="0" xfId="0" applyFont="1" applyFill="1" applyAlignment="1">
      <alignment horizontal="center" vertical="center"/>
    </xf>
    <xf numFmtId="0" fontId="6" fillId="9" borderId="0" xfId="0" applyFont="1" applyFill="1" applyAlignment="1">
      <alignment horizontal="center" vertical="center"/>
    </xf>
    <xf numFmtId="0" fontId="10" fillId="8" borderId="0" xfId="0" applyFont="1" applyFill="1" applyAlignment="1">
      <alignment horizontal="center" vertical="center"/>
    </xf>
    <xf numFmtId="0" fontId="11" fillId="8" borderId="0" xfId="0" applyFont="1" applyFill="1" applyAlignment="1">
      <alignment horizontal="center" vertical="center"/>
    </xf>
    <xf numFmtId="0" fontId="6" fillId="8" borderId="0" xfId="0" applyFont="1" applyFill="1" applyAlignment="1">
      <alignment horizontal="center" vertical="center"/>
    </xf>
    <xf numFmtId="0" fontId="17" fillId="0" borderId="0" xfId="0" applyFont="1"/>
    <xf numFmtId="0" fontId="12" fillId="0" borderId="0" xfId="0" applyFont="1"/>
    <xf numFmtId="0" fontId="10" fillId="0" borderId="0" xfId="0" applyFont="1" applyAlignment="1">
      <alignment horizontal="center"/>
    </xf>
    <xf numFmtId="0" fontId="4" fillId="0" borderId="8" xfId="0" applyFont="1" applyBorder="1"/>
    <xf numFmtId="0" fontId="4" fillId="12" borderId="8" xfId="0" applyFont="1" applyFill="1" applyBorder="1"/>
    <xf numFmtId="0" fontId="2" fillId="12" borderId="9" xfId="0" applyFont="1" applyFill="1" applyBorder="1" applyAlignment="1">
      <alignment vertical="center" wrapText="1"/>
    </xf>
    <xf numFmtId="0" fontId="2" fillId="12" borderId="13" xfId="0" applyFont="1" applyFill="1" applyBorder="1" applyAlignment="1">
      <alignment horizontal="center" vertical="center" wrapText="1"/>
    </xf>
    <xf numFmtId="0" fontId="10" fillId="12" borderId="12" xfId="0" applyFont="1" applyFill="1" applyBorder="1" applyAlignment="1">
      <alignment horizontal="center" vertical="center" wrapText="1"/>
    </xf>
    <xf numFmtId="0" fontId="11" fillId="12" borderId="13" xfId="0" applyFont="1" applyFill="1" applyBorder="1" applyAlignment="1">
      <alignment horizontal="center" vertical="center"/>
    </xf>
    <xf numFmtId="0" fontId="2" fillId="12" borderId="13" xfId="0" applyFont="1" applyFill="1" applyBorder="1" applyAlignment="1">
      <alignment horizontal="center" vertical="center"/>
    </xf>
    <xf numFmtId="0" fontId="14" fillId="10" borderId="11" xfId="0" applyFont="1" applyFill="1" applyBorder="1" applyAlignment="1">
      <alignment horizontal="center" vertical="center" wrapText="1"/>
    </xf>
    <xf numFmtId="0" fontId="2" fillId="8" borderId="13" xfId="0" applyFont="1" applyFill="1" applyBorder="1" applyAlignment="1">
      <alignment horizontal="left" vertical="center" wrapText="1"/>
    </xf>
    <xf numFmtId="0" fontId="2" fillId="8" borderId="17" xfId="0" applyFont="1" applyFill="1" applyBorder="1" applyAlignment="1">
      <alignment horizontal="left" vertical="center" wrapText="1"/>
    </xf>
    <xf numFmtId="0" fontId="2" fillId="8" borderId="11" xfId="0" applyFont="1" applyFill="1" applyBorder="1" applyAlignment="1">
      <alignment horizontal="left" vertical="center" wrapText="1"/>
    </xf>
    <xf numFmtId="0" fontId="14" fillId="10" borderId="13" xfId="0" applyFont="1" applyFill="1" applyBorder="1" applyAlignment="1">
      <alignment horizontal="center" vertical="center" wrapText="1"/>
    </xf>
    <xf numFmtId="0" fontId="2" fillId="8" borderId="5" xfId="0" applyFont="1" applyFill="1" applyBorder="1" applyAlignment="1">
      <alignment vertical="center" wrapText="1"/>
    </xf>
    <xf numFmtId="0" fontId="15" fillId="10" borderId="17" xfId="0" applyFont="1" applyFill="1" applyBorder="1" applyAlignment="1">
      <alignment horizontal="center" vertical="center" wrapText="1"/>
    </xf>
    <xf numFmtId="0" fontId="3" fillId="10" borderId="17" xfId="0" applyFont="1" applyFill="1" applyBorder="1" applyAlignment="1">
      <alignment horizontal="center" vertical="center" wrapText="1"/>
    </xf>
    <xf numFmtId="0" fontId="4" fillId="0" borderId="24" xfId="0" applyFont="1" applyBorder="1"/>
    <xf numFmtId="0" fontId="4" fillId="0" borderId="25" xfId="0" applyFont="1" applyBorder="1"/>
    <xf numFmtId="0" fontId="4" fillId="0" borderId="26" xfId="0" applyFont="1" applyBorder="1"/>
    <xf numFmtId="0" fontId="4" fillId="0" borderId="27" xfId="0" applyFont="1" applyBorder="1"/>
    <xf numFmtId="0" fontId="4" fillId="0" borderId="28" xfId="0" applyFont="1" applyBorder="1"/>
    <xf numFmtId="0" fontId="4" fillId="0" borderId="29" xfId="0" applyFont="1" applyBorder="1"/>
    <xf numFmtId="0" fontId="14" fillId="10" borderId="25" xfId="0" applyFont="1" applyFill="1" applyBorder="1" applyAlignment="1">
      <alignment horizontal="center" vertical="center" wrapText="1"/>
    </xf>
    <xf numFmtId="0" fontId="2" fillId="8" borderId="25" xfId="0" applyFont="1" applyFill="1" applyBorder="1" applyAlignment="1">
      <alignment horizontal="left" vertical="center" wrapText="1"/>
    </xf>
    <xf numFmtId="0" fontId="2" fillId="8" borderId="27" xfId="0" applyFont="1" applyFill="1" applyBorder="1" applyAlignment="1">
      <alignment horizontal="left" vertical="center" wrapText="1"/>
    </xf>
    <xf numFmtId="0" fontId="2" fillId="8" borderId="25" xfId="0" applyFont="1" applyFill="1" applyBorder="1" applyAlignment="1">
      <alignment vertical="center" wrapText="1"/>
    </xf>
    <xf numFmtId="0" fontId="2" fillId="8" borderId="26" xfId="0" applyFont="1" applyFill="1" applyBorder="1" applyAlignment="1">
      <alignment vertical="center" wrapText="1"/>
    </xf>
    <xf numFmtId="0" fontId="2" fillId="8" borderId="27" xfId="0" applyFont="1" applyFill="1" applyBorder="1" applyAlignment="1">
      <alignment vertical="center" wrapText="1"/>
    </xf>
    <xf numFmtId="0" fontId="4" fillId="0" borderId="30" xfId="0" applyFont="1" applyBorder="1"/>
    <xf numFmtId="0" fontId="2" fillId="12" borderId="25" xfId="0" applyFont="1" applyFill="1" applyBorder="1" applyAlignment="1">
      <alignment vertical="center" wrapText="1"/>
    </xf>
    <xf numFmtId="0" fontId="8" fillId="0" borderId="26" xfId="0" applyFont="1" applyBorder="1"/>
    <xf numFmtId="0" fontId="7" fillId="0" borderId="24" xfId="0" applyFont="1" applyBorder="1"/>
    <xf numFmtId="0" fontId="4" fillId="0" borderId="22" xfId="0" applyFont="1" applyBorder="1" applyAlignment="1">
      <alignment horizontal="center" vertical="center"/>
    </xf>
    <xf numFmtId="0" fontId="4" fillId="0" borderId="34" xfId="0" applyFont="1" applyBorder="1"/>
    <xf numFmtId="0" fontId="4" fillId="0" borderId="35" xfId="0" applyFont="1" applyBorder="1" applyAlignment="1">
      <alignment horizontal="center" vertical="center"/>
    </xf>
    <xf numFmtId="0" fontId="4" fillId="0" borderId="23" xfId="0" applyFont="1" applyBorder="1" applyAlignment="1">
      <alignment horizontal="center" vertical="center"/>
    </xf>
    <xf numFmtId="0" fontId="10" fillId="3" borderId="36" xfId="0" applyFont="1" applyFill="1" applyBorder="1" applyAlignment="1">
      <alignment horizontal="center" vertical="center"/>
    </xf>
    <xf numFmtId="0" fontId="10" fillId="4" borderId="37" xfId="0" applyFont="1" applyFill="1" applyBorder="1" applyAlignment="1">
      <alignment horizontal="center" vertical="center"/>
    </xf>
    <xf numFmtId="0" fontId="4" fillId="0" borderId="32" xfId="0" applyFont="1" applyBorder="1" applyAlignment="1">
      <alignment horizontal="center" vertical="center"/>
    </xf>
    <xf numFmtId="0" fontId="10" fillId="4" borderId="33" xfId="0" applyFont="1" applyFill="1" applyBorder="1" applyAlignment="1">
      <alignment horizontal="center" vertical="center"/>
    </xf>
    <xf numFmtId="0" fontId="2" fillId="8" borderId="8" xfId="0" applyFont="1" applyFill="1" applyBorder="1" applyAlignment="1">
      <alignment vertical="center" wrapText="1"/>
    </xf>
    <xf numFmtId="0" fontId="2" fillId="8" borderId="38" xfId="0" applyFont="1" applyFill="1" applyBorder="1" applyAlignment="1">
      <alignment vertical="center" wrapText="1"/>
    </xf>
    <xf numFmtId="0" fontId="2" fillId="8" borderId="39" xfId="0" applyFont="1" applyFill="1" applyBorder="1" applyAlignment="1">
      <alignment vertical="center" wrapText="1"/>
    </xf>
    <xf numFmtId="0" fontId="2" fillId="8" borderId="40" xfId="0" applyFont="1" applyFill="1" applyBorder="1" applyAlignment="1">
      <alignment vertical="center" wrapText="1"/>
    </xf>
    <xf numFmtId="0" fontId="2" fillId="8" borderId="10" xfId="0" applyFont="1" applyFill="1" applyBorder="1" applyAlignment="1">
      <alignment vertical="top" wrapText="1"/>
    </xf>
    <xf numFmtId="0" fontId="2" fillId="8" borderId="41" xfId="0" applyFont="1" applyFill="1" applyBorder="1" applyAlignment="1">
      <alignment vertical="center" wrapText="1"/>
    </xf>
    <xf numFmtId="14" fontId="2" fillId="0" borderId="0" xfId="0" applyNumberFormat="1" applyFont="1" applyAlignment="1">
      <alignment horizontal="center"/>
    </xf>
    <xf numFmtId="0" fontId="10" fillId="13" borderId="18" xfId="0" applyFont="1" applyFill="1" applyBorder="1" applyAlignment="1">
      <alignment horizontal="center" vertical="center" wrapText="1"/>
    </xf>
    <xf numFmtId="0" fontId="10" fillId="13" borderId="7" xfId="0" applyFont="1" applyFill="1" applyBorder="1" applyAlignment="1">
      <alignment horizontal="center" vertical="center" wrapText="1"/>
    </xf>
    <xf numFmtId="0" fontId="10" fillId="13" borderId="12" xfId="0" applyFont="1" applyFill="1" applyBorder="1" applyAlignment="1">
      <alignment horizontal="center" vertical="center" wrapText="1"/>
    </xf>
    <xf numFmtId="49" fontId="2" fillId="0" borderId="2" xfId="0" applyNumberFormat="1" applyFont="1" applyBorder="1" applyAlignment="1">
      <alignment horizontal="center" vertical="center" wrapText="1"/>
    </xf>
    <xf numFmtId="0" fontId="2" fillId="0" borderId="13" xfId="0" applyFont="1" applyBorder="1"/>
    <xf numFmtId="0" fontId="6" fillId="0" borderId="42" xfId="0" applyFont="1" applyBorder="1" applyAlignment="1">
      <alignment horizontal="left"/>
    </xf>
    <xf numFmtId="0" fontId="2" fillId="0" borderId="15" xfId="0" applyFont="1" applyBorder="1" applyAlignment="1">
      <alignment horizontal="center" vertical="center" wrapText="1"/>
    </xf>
    <xf numFmtId="0" fontId="4" fillId="0" borderId="15" xfId="0" applyFont="1" applyBorder="1" applyAlignment="1">
      <alignment horizontal="center" vertical="center" wrapText="1"/>
    </xf>
    <xf numFmtId="0" fontId="4" fillId="0" borderId="15" xfId="0" applyFont="1" applyBorder="1" applyAlignment="1">
      <alignment horizontal="center" vertical="center"/>
    </xf>
    <xf numFmtId="0" fontId="4" fillId="0" borderId="15" xfId="0" applyFont="1" applyBorder="1" applyAlignment="1">
      <alignment horizontal="center"/>
    </xf>
    <xf numFmtId="0" fontId="4" fillId="11" borderId="15" xfId="0" applyFont="1" applyFill="1" applyBorder="1" applyAlignment="1">
      <alignment horizontal="center" vertical="center"/>
    </xf>
    <xf numFmtId="0" fontId="4" fillId="11" borderId="15" xfId="0" applyFont="1" applyFill="1" applyBorder="1" applyAlignment="1">
      <alignment vertical="center"/>
    </xf>
    <xf numFmtId="0" fontId="4" fillId="12" borderId="15" xfId="0" applyFont="1" applyFill="1" applyBorder="1" applyAlignment="1">
      <alignment horizontal="center" vertical="center"/>
    </xf>
    <xf numFmtId="0" fontId="4" fillId="11" borderId="8" xfId="0" applyFont="1" applyFill="1" applyBorder="1" applyAlignment="1">
      <alignment horizontal="center" vertical="center" wrapText="1"/>
    </xf>
    <xf numFmtId="0" fontId="4" fillId="11" borderId="16" xfId="0" applyFont="1" applyFill="1" applyBorder="1" applyAlignment="1">
      <alignment horizontal="center" vertical="center"/>
    </xf>
    <xf numFmtId="0" fontId="2" fillId="11" borderId="16" xfId="0" applyFont="1" applyFill="1" applyBorder="1" applyAlignment="1">
      <alignment horizontal="center" vertical="center"/>
    </xf>
    <xf numFmtId="0" fontId="11" fillId="0" borderId="14" xfId="0" applyFont="1" applyBorder="1"/>
    <xf numFmtId="0" fontId="4" fillId="0" borderId="6" xfId="0" applyFont="1" applyBorder="1" applyAlignment="1">
      <alignment horizontal="center" vertical="center" wrapText="1"/>
    </xf>
    <xf numFmtId="0" fontId="2" fillId="0" borderId="13" xfId="0" applyFont="1" applyBorder="1" applyAlignment="1">
      <alignment horizontal="right"/>
    </xf>
    <xf numFmtId="0" fontId="4" fillId="11" borderId="4" xfId="0" applyFont="1" applyFill="1" applyBorder="1" applyAlignment="1">
      <alignment horizontal="center" vertical="center"/>
    </xf>
    <xf numFmtId="0" fontId="4" fillId="11" borderId="4" xfId="0" applyFont="1" applyFill="1" applyBorder="1" applyAlignment="1">
      <alignment vertical="center"/>
    </xf>
    <xf numFmtId="0" fontId="4" fillId="12" borderId="4" xfId="0" applyFont="1" applyFill="1" applyBorder="1" applyAlignment="1">
      <alignment horizontal="center" vertical="center"/>
    </xf>
    <xf numFmtId="0" fontId="2" fillId="0" borderId="13" xfId="0" applyFont="1" applyBorder="1" applyAlignment="1">
      <alignment horizontal="center"/>
    </xf>
    <xf numFmtId="16" fontId="2" fillId="0" borderId="13" xfId="0" applyNumberFormat="1" applyFont="1" applyBorder="1"/>
    <xf numFmtId="0" fontId="10" fillId="14" borderId="18" xfId="0" applyFont="1" applyFill="1" applyBorder="1" applyAlignment="1">
      <alignment horizontal="center" vertical="center"/>
    </xf>
    <xf numFmtId="0" fontId="5" fillId="14" borderId="12" xfId="0" applyFont="1" applyFill="1" applyBorder="1" applyAlignment="1">
      <alignment horizontal="center" vertical="center"/>
    </xf>
    <xf numFmtId="0" fontId="10" fillId="14" borderId="12" xfId="0" applyFont="1" applyFill="1" applyBorder="1" applyAlignment="1">
      <alignment horizontal="center" vertical="center"/>
    </xf>
    <xf numFmtId="2" fontId="2" fillId="0" borderId="15" xfId="0" applyNumberFormat="1" applyFont="1" applyBorder="1"/>
    <xf numFmtId="0" fontId="1" fillId="9" borderId="0" xfId="0" applyFont="1" applyFill="1" applyAlignment="1">
      <alignment horizontal="left" vertical="center"/>
    </xf>
    <xf numFmtId="0" fontId="1" fillId="8" borderId="0" xfId="0" applyFont="1" applyFill="1" applyAlignment="1">
      <alignment horizontal="left" vertical="center"/>
    </xf>
    <xf numFmtId="0" fontId="1" fillId="15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2" fillId="14" borderId="0" xfId="0" applyFont="1" applyFill="1" applyAlignment="1">
      <alignment horizontal="center" vertical="center"/>
    </xf>
    <xf numFmtId="0" fontId="2" fillId="16" borderId="0" xfId="0" applyFont="1" applyFill="1" applyAlignment="1">
      <alignment horizontal="center" vertical="center"/>
    </xf>
    <xf numFmtId="0" fontId="0" fillId="15" borderId="0" xfId="0" applyFill="1"/>
    <xf numFmtId="0" fontId="0" fillId="3" borderId="0" xfId="0" applyFill="1"/>
    <xf numFmtId="0" fontId="0" fillId="14" borderId="0" xfId="0" applyFill="1"/>
    <xf numFmtId="0" fontId="0" fillId="16" borderId="0" xfId="0" applyFill="1"/>
    <xf numFmtId="0" fontId="2" fillId="0" borderId="13" xfId="1" applyFont="1"/>
    <xf numFmtId="0" fontId="11" fillId="0" borderId="9" xfId="1" applyFont="1" applyBorder="1" applyAlignment="1">
      <alignment horizontal="center" vertical="center" wrapText="1"/>
    </xf>
    <xf numFmtId="0" fontId="2" fillId="0" borderId="4" xfId="1" applyFont="1" applyBorder="1"/>
    <xf numFmtId="0" fontId="2" fillId="0" borderId="44" xfId="1" applyFont="1" applyBorder="1"/>
    <xf numFmtId="0" fontId="20" fillId="0" borderId="13" xfId="1" applyFont="1"/>
    <xf numFmtId="0" fontId="22" fillId="0" borderId="13" xfId="1" applyFont="1"/>
    <xf numFmtId="0" fontId="23" fillId="0" borderId="13" xfId="1" applyFont="1"/>
    <xf numFmtId="0" fontId="22" fillId="0" borderId="13" xfId="1" applyFont="1" applyAlignment="1">
      <alignment wrapText="1"/>
    </xf>
    <xf numFmtId="49" fontId="25" fillId="0" borderId="13" xfId="1" applyNumberFormat="1" applyFont="1" applyAlignment="1">
      <alignment horizontal="center" vertical="center" wrapText="1"/>
    </xf>
    <xf numFmtId="49" fontId="25" fillId="0" borderId="15" xfId="1" applyNumberFormat="1" applyFont="1" applyBorder="1" applyAlignment="1">
      <alignment horizontal="center" vertical="center" wrapText="1"/>
    </xf>
    <xf numFmtId="0" fontId="25" fillId="0" borderId="15" xfId="1" applyFont="1" applyBorder="1" applyAlignment="1">
      <alignment horizontal="center"/>
    </xf>
    <xf numFmtId="0" fontId="22" fillId="0" borderId="15" xfId="1" applyFont="1" applyBorder="1" applyAlignment="1">
      <alignment wrapText="1"/>
    </xf>
    <xf numFmtId="0" fontId="22" fillId="0" borderId="15" xfId="1" applyFont="1" applyBorder="1" applyAlignment="1">
      <alignment horizontal="center"/>
    </xf>
    <xf numFmtId="49" fontId="25" fillId="0" borderId="15" xfId="1" applyNumberFormat="1" applyFont="1" applyBorder="1" applyAlignment="1">
      <alignment horizontal="center" wrapText="1"/>
    </xf>
    <xf numFmtId="0" fontId="2" fillId="4" borderId="0" xfId="0" applyFont="1" applyFill="1" applyAlignment="1">
      <alignment horizontal="center" vertical="center"/>
    </xf>
    <xf numFmtId="0" fontId="2" fillId="13" borderId="0" xfId="0" applyFont="1" applyFill="1" applyAlignment="1">
      <alignment horizontal="center" vertical="center"/>
    </xf>
    <xf numFmtId="0" fontId="0" fillId="13" borderId="0" xfId="0" applyFill="1"/>
    <xf numFmtId="0" fontId="0" fillId="4" borderId="0" xfId="0" applyFill="1"/>
    <xf numFmtId="0" fontId="27" fillId="5" borderId="1" xfId="0" applyFont="1" applyFill="1" applyBorder="1" applyAlignment="1">
      <alignment horizontal="center" vertical="center"/>
    </xf>
    <xf numFmtId="0" fontId="11" fillId="8" borderId="0" xfId="0" applyFont="1" applyFill="1" applyAlignment="1">
      <alignment horizontal="left" vertical="top"/>
    </xf>
    <xf numFmtId="0" fontId="2" fillId="0" borderId="8" xfId="0" applyFont="1" applyBorder="1" applyAlignment="1">
      <alignment horizontal="left"/>
    </xf>
    <xf numFmtId="0" fontId="6" fillId="0" borderId="10" xfId="0" applyFont="1" applyBorder="1" applyAlignment="1">
      <alignment horizontal="left"/>
    </xf>
    <xf numFmtId="0" fontId="6" fillId="0" borderId="11" xfId="0" applyFont="1" applyBorder="1" applyAlignment="1">
      <alignment horizontal="left"/>
    </xf>
    <xf numFmtId="0" fontId="2" fillId="0" borderId="16" xfId="0" applyFont="1" applyBorder="1" applyAlignment="1">
      <alignment horizontal="left" vertical="center" wrapText="1"/>
    </xf>
    <xf numFmtId="0" fontId="8" fillId="0" borderId="16" xfId="0" applyFont="1" applyBorder="1" applyAlignment="1">
      <alignment horizontal="left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12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left"/>
    </xf>
    <xf numFmtId="0" fontId="1" fillId="0" borderId="7" xfId="0" applyFont="1" applyBorder="1" applyAlignment="1">
      <alignment horizontal="center" vertical="center" wrapText="1"/>
    </xf>
    <xf numFmtId="0" fontId="2" fillId="0" borderId="31" xfId="0" applyFont="1" applyBorder="1" applyAlignment="1">
      <alignment horizontal="left" vertical="center" wrapText="1"/>
    </xf>
    <xf numFmtId="0" fontId="2" fillId="0" borderId="17" xfId="0" applyFont="1" applyBorder="1" applyAlignment="1">
      <alignment horizontal="left" vertical="center" wrapText="1"/>
    </xf>
    <xf numFmtId="0" fontId="1" fillId="0" borderId="3" xfId="0" applyFont="1" applyBorder="1" applyAlignment="1">
      <alignment horizontal="center" vertical="center" wrapText="1"/>
    </xf>
    <xf numFmtId="0" fontId="1" fillId="0" borderId="14" xfId="0" applyFont="1" applyBorder="1" applyAlignment="1">
      <alignment horizontal="center" vertical="center" wrapText="1"/>
    </xf>
    <xf numFmtId="0" fontId="1" fillId="0" borderId="43" xfId="0" applyFont="1" applyBorder="1" applyAlignment="1">
      <alignment horizontal="center" vertical="center" wrapText="1"/>
    </xf>
    <xf numFmtId="0" fontId="2" fillId="0" borderId="45" xfId="0" applyFont="1" applyBorder="1" applyAlignment="1">
      <alignment horizontal="left" vertical="center" wrapText="1"/>
    </xf>
    <xf numFmtId="0" fontId="2" fillId="0" borderId="46" xfId="0" applyFont="1" applyBorder="1" applyAlignment="1">
      <alignment horizontal="left" vertical="center" wrapText="1"/>
    </xf>
    <xf numFmtId="0" fontId="2" fillId="0" borderId="32" xfId="0" applyFont="1" applyBorder="1" applyAlignment="1">
      <alignment horizontal="left" vertical="center" wrapText="1"/>
    </xf>
    <xf numFmtId="0" fontId="2" fillId="0" borderId="34" xfId="0" applyFont="1" applyBorder="1" applyAlignment="1">
      <alignment horizontal="left" vertical="center" wrapText="1"/>
    </xf>
    <xf numFmtId="0" fontId="2" fillId="0" borderId="21" xfId="0" applyFont="1" applyBorder="1" applyAlignment="1">
      <alignment horizontal="left" vertical="center" wrapText="1"/>
    </xf>
    <xf numFmtId="0" fontId="2" fillId="0" borderId="2" xfId="0" applyFont="1" applyBorder="1" applyAlignment="1">
      <alignment horizontal="left" vertical="center" wrapText="1"/>
    </xf>
    <xf numFmtId="0" fontId="2" fillId="0" borderId="9" xfId="0" applyFont="1" applyBorder="1" applyAlignment="1">
      <alignment horizontal="left" vertical="center" wrapText="1"/>
    </xf>
    <xf numFmtId="0" fontId="2" fillId="0" borderId="20" xfId="0" applyFont="1" applyBorder="1" applyAlignment="1">
      <alignment horizontal="left" vertical="center" wrapText="1"/>
    </xf>
    <xf numFmtId="0" fontId="2" fillId="0" borderId="19" xfId="0" applyFont="1" applyBorder="1" applyAlignment="1">
      <alignment horizontal="left" vertical="center" wrapText="1"/>
    </xf>
    <xf numFmtId="0" fontId="2" fillId="0" borderId="4" xfId="0" applyFont="1" applyBorder="1" applyAlignment="1">
      <alignment horizontal="left" vertical="center"/>
    </xf>
    <xf numFmtId="0" fontId="2" fillId="0" borderId="10" xfId="0" applyFont="1" applyBorder="1" applyAlignment="1">
      <alignment horizontal="left" vertical="center" wrapText="1"/>
    </xf>
    <xf numFmtId="0" fontId="5" fillId="0" borderId="1" xfId="0" applyFont="1" applyBorder="1" applyAlignment="1">
      <alignment horizontal="center" vertical="center" wrapText="1"/>
    </xf>
    <xf numFmtId="0" fontId="4" fillId="0" borderId="12" xfId="0" applyFont="1" applyBorder="1" applyAlignment="1">
      <alignment wrapText="1"/>
    </xf>
    <xf numFmtId="0" fontId="5" fillId="0" borderId="9" xfId="0" applyFont="1" applyBorder="1" applyAlignment="1">
      <alignment horizontal="center" vertical="center" wrapText="1"/>
    </xf>
    <xf numFmtId="0" fontId="5" fillId="0" borderId="13" xfId="0" applyFont="1" applyBorder="1" applyAlignment="1">
      <alignment horizontal="center" vertical="center" wrapText="1"/>
    </xf>
    <xf numFmtId="0" fontId="5" fillId="0" borderId="9" xfId="0" applyFont="1" applyBorder="1" applyAlignment="1">
      <alignment horizontal="center" vertical="center"/>
    </xf>
    <xf numFmtId="0" fontId="5" fillId="0" borderId="11" xfId="0" applyFont="1" applyBorder="1" applyAlignment="1">
      <alignment horizontal="center" vertical="center"/>
    </xf>
    <xf numFmtId="0" fontId="10" fillId="0" borderId="1" xfId="0" applyFont="1" applyBorder="1" applyAlignment="1">
      <alignment horizontal="center" vertical="center"/>
    </xf>
    <xf numFmtId="0" fontId="10" fillId="0" borderId="7" xfId="0" applyFont="1" applyBorder="1" applyAlignment="1">
      <alignment horizontal="center" vertical="center"/>
    </xf>
    <xf numFmtId="0" fontId="11" fillId="0" borderId="5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1" fillId="0" borderId="9" xfId="0" applyFont="1" applyBorder="1" applyAlignment="1">
      <alignment horizontal="center" vertical="center"/>
    </xf>
    <xf numFmtId="0" fontId="1" fillId="0" borderId="24" xfId="0" applyFont="1" applyBorder="1" applyAlignment="1">
      <alignment horizontal="center" vertical="center"/>
    </xf>
    <xf numFmtId="0" fontId="1" fillId="0" borderId="10" xfId="0" applyFont="1" applyBorder="1" applyAlignment="1">
      <alignment horizontal="center" vertical="center"/>
    </xf>
    <xf numFmtId="0" fontId="1" fillId="0" borderId="11" xfId="0" applyFont="1" applyBorder="1" applyAlignment="1">
      <alignment horizontal="center" vertical="center"/>
    </xf>
    <xf numFmtId="0" fontId="1" fillId="0" borderId="27" xfId="0" applyFont="1" applyBorder="1" applyAlignment="1">
      <alignment horizontal="center" vertical="center"/>
    </xf>
    <xf numFmtId="0" fontId="2" fillId="0" borderId="8" xfId="0" applyFont="1" applyBorder="1" applyAlignment="1">
      <alignment horizontal="left" vertical="center" wrapText="1"/>
    </xf>
    <xf numFmtId="0" fontId="1" fillId="0" borderId="2" xfId="0" applyFont="1" applyBorder="1" applyAlignment="1">
      <alignment horizontal="center" vertical="center" wrapText="1"/>
    </xf>
    <xf numFmtId="0" fontId="1" fillId="0" borderId="8" xfId="0" applyFont="1" applyBorder="1" applyAlignment="1">
      <alignment horizontal="center" vertical="center" wrapText="1"/>
    </xf>
    <xf numFmtId="0" fontId="1" fillId="0" borderId="10" xfId="0" applyFont="1" applyBorder="1" applyAlignment="1">
      <alignment horizontal="center" vertical="center" wrapText="1"/>
    </xf>
    <xf numFmtId="0" fontId="2" fillId="9" borderId="0" xfId="0" applyFont="1" applyFill="1" applyAlignment="1">
      <alignment horizontal="left" vertical="center"/>
    </xf>
    <xf numFmtId="0" fontId="9" fillId="7" borderId="0" xfId="0" applyFont="1" applyFill="1" applyAlignment="1">
      <alignment horizontal="left"/>
    </xf>
    <xf numFmtId="0" fontId="2" fillId="8" borderId="0" xfId="0" applyFont="1" applyFill="1" applyAlignment="1">
      <alignment horizontal="left" vertical="center" wrapText="1"/>
    </xf>
    <xf numFmtId="0" fontId="2" fillId="8" borderId="0" xfId="0" applyFont="1" applyFill="1" applyAlignment="1">
      <alignment horizontal="left" vertical="center"/>
    </xf>
    <xf numFmtId="0" fontId="12" fillId="0" borderId="5" xfId="0" applyFont="1" applyBorder="1" applyAlignment="1"/>
    <xf numFmtId="0" fontId="4" fillId="0" borderId="7" xfId="0" applyFont="1" applyBorder="1" applyAlignment="1"/>
    <xf numFmtId="0" fontId="4" fillId="0" borderId="9" xfId="0" applyFont="1" applyBorder="1" applyAlignment="1"/>
    <xf numFmtId="0" fontId="4" fillId="0" borderId="8" xfId="0" applyFont="1" applyBorder="1" applyAlignment="1"/>
    <xf numFmtId="0" fontId="4" fillId="0" borderId="17" xfId="0" applyFont="1" applyBorder="1" applyAlignment="1"/>
    <xf numFmtId="0" fontId="4" fillId="0" borderId="13" xfId="0" applyFont="1" applyBorder="1" applyAlignment="1"/>
    <xf numFmtId="0" fontId="4" fillId="0" borderId="10" xfId="0" applyFont="1" applyBorder="1" applyAlignment="1"/>
    <xf numFmtId="0" fontId="4" fillId="0" borderId="11" xfId="0" applyFont="1" applyBorder="1" applyAlignment="1"/>
    <xf numFmtId="0" fontId="4" fillId="0" borderId="22" xfId="0" applyFont="1" applyBorder="1" applyAlignment="1"/>
    <xf numFmtId="0" fontId="4" fillId="0" borderId="23" xfId="0" applyFont="1" applyBorder="1" applyAlignment="1"/>
    <xf numFmtId="0" fontId="4" fillId="0" borderId="32" xfId="0" applyFont="1" applyBorder="1" applyAlignment="1"/>
    <xf numFmtId="0" fontId="4" fillId="0" borderId="5" xfId="0" applyFont="1" applyBorder="1" applyAlignment="1"/>
    <xf numFmtId="0" fontId="8" fillId="0" borderId="17" xfId="0" applyFont="1" applyBorder="1" applyAlignment="1"/>
    <xf numFmtId="0" fontId="7" fillId="0" borderId="9" xfId="0" applyFont="1" applyBorder="1" applyAlignment="1"/>
    <xf numFmtId="0" fontId="2" fillId="0" borderId="0" xfId="0" applyFont="1" applyAlignment="1"/>
  </cellXfs>
  <cellStyles count="2">
    <cellStyle name="Normal 2" xfId="1" xr:uid="{00000000-0005-0000-0000-000001000000}"/>
    <cellStyle name="ปกติ" xfId="0" builtinId="0"/>
  </cellStyles>
  <dxfs count="8">
    <dxf>
      <font>
        <b/>
        <i val="0"/>
        <color rgb="FFC00000"/>
      </font>
      <fill>
        <patternFill patternType="solid">
          <bgColor theme="0" tint="-0.14999847407452621"/>
        </patternFill>
      </fill>
    </dxf>
    <dxf>
      <font>
        <b/>
        <i val="0"/>
        <color rgb="FFC00000"/>
      </font>
      <fill>
        <patternFill patternType="solid">
          <bgColor theme="0" tint="-0.14999847407452621"/>
        </patternFill>
      </fill>
    </dxf>
    <dxf>
      <font>
        <b/>
        <i val="0"/>
        <color rgb="FFC00000"/>
      </font>
      <fill>
        <patternFill patternType="solid">
          <bgColor theme="0" tint="-0.14999847407452621"/>
        </patternFill>
      </fill>
    </dxf>
    <dxf>
      <font>
        <b/>
        <i val="0"/>
        <color rgb="FFC00000"/>
      </font>
      <fill>
        <patternFill patternType="solid">
          <bgColor theme="0" tint="-0.14999847407452621"/>
        </patternFill>
      </fill>
    </dxf>
    <dxf>
      <font>
        <b/>
        <i val="0"/>
        <color rgb="FFC00000"/>
      </font>
      <fill>
        <patternFill patternType="solid">
          <bgColor theme="0" tint="-0.14999847407452621"/>
        </patternFill>
      </fill>
    </dxf>
    <dxf>
      <font>
        <b/>
        <i val="0"/>
        <color rgb="FFC00000"/>
      </font>
      <fill>
        <patternFill patternType="solid">
          <bgColor theme="0" tint="-0.14999847407452621"/>
        </patternFill>
      </fill>
    </dxf>
    <dxf>
      <font>
        <b/>
        <i val="0"/>
        <color rgb="FFC00000"/>
      </font>
      <fill>
        <patternFill patternType="solid">
          <bgColor theme="0" tint="-0.14999847407452621"/>
        </patternFill>
      </fill>
    </dxf>
    <dxf>
      <font>
        <b/>
        <i val="0"/>
        <color rgb="FFFF0000"/>
      </font>
      <fill>
        <patternFill patternType="solid">
          <bgColor rgb="FFFFCCCC"/>
        </patternFill>
      </fill>
    </dxf>
  </dxfs>
  <tableStyles count="0" defaultTableStyle="TableStyleMedium2" defaultPivotStyle="PivotStyleLight16"/>
  <colors>
    <mruColors>
      <color rgb="FF0000FF"/>
      <color rgb="FFFFCCCC"/>
      <color rgb="FFFAA8B5"/>
      <color rgb="FF66FFFF"/>
      <color rgb="FFCC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8" Type="http://schemas.openxmlformats.org/officeDocument/2006/relationships/sheetMetadata" Target="metadata.xml"/><Relationship Id="rId3" Type="http://schemas.openxmlformats.org/officeDocument/2006/relationships/worksheet" Target="worksheets/sheet3.xml"/><Relationship Id="rId21" Type="http://schemas.microsoft.com/office/2017/06/relationships/rdRichValueTypes" Target="richData/rdRichValueTyp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20" Type="http://schemas.microsoft.com/office/2017/06/relationships/rdRichValueStructure" Target="richData/rdrichvaluestructure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microsoft.com/office/2017/06/relationships/rdRichValue" Target="richData/rdrichvalue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customschemas.google.com/relationships/workbookmetadata" Target="metadata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5" Type="http://schemas.openxmlformats.org/officeDocument/2006/relationships/image" Target="../media/image6.png"/><Relationship Id="rId4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380838</xdr:colOff>
      <xdr:row>24</xdr:row>
      <xdr:rowOff>166793</xdr:rowOff>
    </xdr:from>
    <xdr:to>
      <xdr:col>7</xdr:col>
      <xdr:colOff>105833</xdr:colOff>
      <xdr:row>60</xdr:row>
      <xdr:rowOff>139701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4222BB6-883F-D183-3E1F-605A6AE5FF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0838" y="4895426"/>
          <a:ext cx="6282428" cy="622130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340359</xdr:colOff>
      <xdr:row>0</xdr:row>
      <xdr:rowOff>76199</xdr:rowOff>
    </xdr:from>
    <xdr:to>
      <xdr:col>10</xdr:col>
      <xdr:colOff>42332</xdr:colOff>
      <xdr:row>26</xdr:row>
      <xdr:rowOff>38239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CF4EFA7-E8F6-EEBD-D9BC-0285F042723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515" b="4556"/>
        <a:stretch/>
      </xdr:blipFill>
      <xdr:spPr>
        <a:xfrm>
          <a:off x="340359" y="76199"/>
          <a:ext cx="6559973" cy="4474773"/>
        </a:xfrm>
        <a:prstGeom prst="rect">
          <a:avLst/>
        </a:prstGeom>
      </xdr:spPr>
    </xdr:pic>
    <xdr:clientData/>
  </xdr:twoCellAnchor>
  <xdr:twoCellAnchor editAs="oneCell">
    <xdr:from>
      <xdr:col>0</xdr:col>
      <xdr:colOff>327660</xdr:colOff>
      <xdr:row>27</xdr:row>
      <xdr:rowOff>137160</xdr:rowOff>
    </xdr:from>
    <xdr:to>
      <xdr:col>8</xdr:col>
      <xdr:colOff>41910</xdr:colOff>
      <xdr:row>50</xdr:row>
      <xdr:rowOff>46567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9A6EEB3-C31B-0D8B-A0CB-0A010E95D832}"/>
            </a:ext>
            <a:ext uri="{147F2762-F138-4A5C-976F-8EAC2B608ADB}">
              <a16:predDERef xmlns:a16="http://schemas.microsoft.com/office/drawing/2014/main" pred="{CCF4EFA7-E8F6-EEBD-D9BC-0285F0427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660" y="4823460"/>
          <a:ext cx="5200650" cy="3901440"/>
        </a:xfrm>
        <a:prstGeom prst="rect">
          <a:avLst/>
        </a:prstGeom>
      </xdr:spPr>
    </xdr:pic>
    <xdr:clientData/>
  </xdr:twoCellAnchor>
  <xdr:twoCellAnchor editAs="oneCell">
    <xdr:from>
      <xdr:col>10</xdr:col>
      <xdr:colOff>22860</xdr:colOff>
      <xdr:row>28</xdr:row>
      <xdr:rowOff>5926</xdr:rowOff>
    </xdr:from>
    <xdr:to>
      <xdr:col>17</xdr:col>
      <xdr:colOff>422910</xdr:colOff>
      <xdr:row>50</xdr:row>
      <xdr:rowOff>88900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E1BDDD2-C225-6A18-68EC-F8F399978EFE}"/>
            </a:ext>
            <a:ext uri="{147F2762-F138-4A5C-976F-8EAC2B608ADB}">
              <a16:predDERef xmlns:a16="http://schemas.microsoft.com/office/drawing/2014/main" pred="{A9A6EEB3-C31B-0D8B-A0CB-0A010E95D8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80860" y="4865793"/>
          <a:ext cx="5200650" cy="3901440"/>
        </a:xfrm>
        <a:prstGeom prst="rect">
          <a:avLst/>
        </a:prstGeom>
      </xdr:spPr>
    </xdr:pic>
    <xdr:clientData/>
  </xdr:twoCellAnchor>
  <xdr:twoCellAnchor editAs="oneCell">
    <xdr:from>
      <xdr:col>0</xdr:col>
      <xdr:colOff>293794</xdr:colOff>
      <xdr:row>52</xdr:row>
      <xdr:rowOff>149861</xdr:rowOff>
    </xdr:from>
    <xdr:to>
      <xdr:col>8</xdr:col>
      <xdr:colOff>8044</xdr:colOff>
      <xdr:row>75</xdr:row>
      <xdr:rowOff>59268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CEEDA579-1908-1A40-B425-2F6AF073A4D1}"/>
            </a:ext>
            <a:ext uri="{147F2762-F138-4A5C-976F-8EAC2B608ADB}">
              <a16:predDERef xmlns:a16="http://schemas.microsoft.com/office/drawing/2014/main" pred="{0E1BDDD2-C225-6A18-68EC-F8F399978E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3794" y="9175328"/>
          <a:ext cx="5200650" cy="3901440"/>
        </a:xfrm>
        <a:prstGeom prst="rect">
          <a:avLst/>
        </a:prstGeom>
      </xdr:spPr>
    </xdr:pic>
    <xdr:clientData/>
  </xdr:twoCellAnchor>
  <xdr:twoCellAnchor editAs="oneCell">
    <xdr:from>
      <xdr:col>10</xdr:col>
      <xdr:colOff>5928</xdr:colOff>
      <xdr:row>52</xdr:row>
      <xdr:rowOff>154093</xdr:rowOff>
    </xdr:from>
    <xdr:to>
      <xdr:col>17</xdr:col>
      <xdr:colOff>405978</xdr:colOff>
      <xdr:row>75</xdr:row>
      <xdr:rowOff>63500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D0B4CB1F-C864-D7AC-0A64-C64A7A019AA0}"/>
            </a:ext>
            <a:ext uri="{147F2762-F138-4A5C-976F-8EAC2B608ADB}">
              <a16:predDERef xmlns:a16="http://schemas.microsoft.com/office/drawing/2014/main" pred="{CEEDA579-1908-1A40-B425-2F6AF073A4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63928" y="9179560"/>
          <a:ext cx="5200650" cy="3901440"/>
        </a:xfrm>
        <a:prstGeom prst="rect">
          <a:avLst/>
        </a:prstGeom>
      </xdr:spPr>
    </xdr:pic>
    <xdr:clientData/>
  </xdr:twoCellAnchor>
  <xdr:twoCellAnchor editAs="oneCell">
    <xdr:from>
      <xdr:col>0</xdr:col>
      <xdr:colOff>285326</xdr:colOff>
      <xdr:row>76</xdr:row>
      <xdr:rowOff>154092</xdr:rowOff>
    </xdr:from>
    <xdr:to>
      <xdr:col>7</xdr:col>
      <xdr:colOff>675851</xdr:colOff>
      <xdr:row>99</xdr:row>
      <xdr:rowOff>63499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64659378-FCDC-7B23-5992-CA055D56CE53}"/>
            </a:ext>
            <a:ext uri="{147F2762-F138-4A5C-976F-8EAC2B608ADB}">
              <a16:predDERef xmlns:a16="http://schemas.microsoft.com/office/drawing/2014/main" pred="{D0B4CB1F-C864-D7AC-0A64-C64A7A019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326" y="13345159"/>
          <a:ext cx="5200650" cy="3901440"/>
        </a:xfrm>
        <a:prstGeom prst="rect">
          <a:avLst/>
        </a:prstGeom>
      </xdr:spPr>
    </xdr:pic>
    <xdr:clientData/>
  </xdr:twoCellAnchor>
  <xdr:twoCellAnchor editAs="oneCell">
    <xdr:from>
      <xdr:col>0</xdr:col>
      <xdr:colOff>276860</xdr:colOff>
      <xdr:row>101</xdr:row>
      <xdr:rowOff>69429</xdr:rowOff>
    </xdr:from>
    <xdr:to>
      <xdr:col>8</xdr:col>
      <xdr:colOff>635</xdr:colOff>
      <xdr:row>123</xdr:row>
      <xdr:rowOff>152402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11C0B5E8-8A33-F1A2-FC70-A49D3FEF9E6C}"/>
            </a:ext>
            <a:ext uri="{147F2762-F138-4A5C-976F-8EAC2B608ADB}">
              <a16:predDERef xmlns:a16="http://schemas.microsoft.com/office/drawing/2014/main" pred="{64659378-FCDC-7B23-5992-CA055D56CE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860" y="17599662"/>
          <a:ext cx="5200650" cy="3901440"/>
        </a:xfrm>
        <a:prstGeom prst="rect">
          <a:avLst/>
        </a:prstGeom>
      </xdr:spPr>
    </xdr:pic>
    <xdr:clientData/>
  </xdr:twoCellAnchor>
  <xdr:twoCellAnchor editAs="oneCell">
    <xdr:from>
      <xdr:col>0</xdr:col>
      <xdr:colOff>268395</xdr:colOff>
      <xdr:row>126</xdr:row>
      <xdr:rowOff>22861</xdr:rowOff>
    </xdr:from>
    <xdr:to>
      <xdr:col>7</xdr:col>
      <xdr:colOff>668445</xdr:colOff>
      <xdr:row>148</xdr:row>
      <xdr:rowOff>105834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DD567E06-DBBE-A7EB-D0A1-936D83CE139F}"/>
            </a:ext>
            <a:ext uri="{147F2762-F138-4A5C-976F-8EAC2B608ADB}">
              <a16:predDERef xmlns:a16="http://schemas.microsoft.com/office/drawing/2014/main" pred="{11C0B5E8-8A33-F1A2-FC70-A49D3FEF9E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8395" y="21892261"/>
          <a:ext cx="5200650" cy="3901440"/>
        </a:xfrm>
        <a:prstGeom prst="rect">
          <a:avLst/>
        </a:prstGeom>
      </xdr:spPr>
    </xdr:pic>
    <xdr:clientData/>
  </xdr:twoCellAnchor>
</xdr:wsDr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2">
  <rv s="0">
    <v>13</v>
    <v>3</v>
  </rv>
  <rv s="1">
    <v>13</v>
    <v>1</v>
  </rv>
</rvData>
</file>

<file path=xl/richData/rdrichvaluestructure.xml><?xml version="1.0" encoding="utf-8"?>
<rvStructures xmlns="http://schemas.microsoft.com/office/spreadsheetml/2017/richdata" count="2">
  <s t="_error">
    <k n="errorType" t="i"/>
    <k n="subType" t="i"/>
  </s>
  <s t="_error">
    <k n="errorType" t="i"/>
    <k n="propagated" t="b"/>
  </s>
</rvStructure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10"/>
  <sheetViews>
    <sheetView zoomScaleNormal="150" zoomScaleSheetLayoutView="100" workbookViewId="0">
      <selection activeCell="A12" sqref="A12"/>
    </sheetView>
  </sheetViews>
  <sheetFormatPr defaultColWidth="8.875" defaultRowHeight="24"/>
  <cols>
    <col min="1" max="1" width="98.375" style="174" customWidth="1"/>
    <col min="2" max="16384" width="8.875" style="174"/>
  </cols>
  <sheetData>
    <row r="1" spans="1:1">
      <c r="A1" s="173" t="s">
        <v>0</v>
      </c>
    </row>
    <row r="2" spans="1:1">
      <c r="A2" s="174" t="s">
        <v>1</v>
      </c>
    </row>
    <row r="3" spans="1:1">
      <c r="A3" s="174" t="s">
        <v>2</v>
      </c>
    </row>
    <row r="4" spans="1:1">
      <c r="A4" s="174" t="s">
        <v>3</v>
      </c>
    </row>
    <row r="5" spans="1:1">
      <c r="A5" s="174" t="s">
        <v>4</v>
      </c>
    </row>
    <row r="6" spans="1:1">
      <c r="A6" s="175" t="s">
        <v>5</v>
      </c>
    </row>
    <row r="7" spans="1:1">
      <c r="A7" s="174" t="s">
        <v>6</v>
      </c>
    </row>
    <row r="8" spans="1:1">
      <c r="A8" s="174" t="s">
        <v>7</v>
      </c>
    </row>
    <row r="9" spans="1:1">
      <c r="A9" s="174" t="s">
        <v>8</v>
      </c>
    </row>
    <row r="10" spans="1:1">
      <c r="A10" s="174" t="s">
        <v>9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9CF4F8-7770-46B5-99D5-637EE7D2E4CB}">
  <dimension ref="A1:B17"/>
  <sheetViews>
    <sheetView zoomScaleNormal="150" zoomScaleSheetLayoutView="100" workbookViewId="0">
      <selection activeCell="A3" sqref="A3"/>
    </sheetView>
  </sheetViews>
  <sheetFormatPr defaultColWidth="8.875" defaultRowHeight="24"/>
  <cols>
    <col min="1" max="1" width="66.375" style="176" customWidth="1"/>
    <col min="2" max="2" width="15" style="174" customWidth="1"/>
    <col min="3" max="5" width="16.125" style="174" customWidth="1"/>
    <col min="6" max="16384" width="8.875" style="174"/>
  </cols>
  <sheetData>
    <row r="1" spans="1:2" ht="24.95">
      <c r="A1" s="176" t="str">
        <f>_xlfn.CONCAT("  Registration List for ",'Grade Record'!B2, "  ID ", 'Grade Record'!A2)</f>
        <v xml:space="preserve">  Registration List for Alice Wonderland  ID 6613xxx</v>
      </c>
      <c r="B1" s="174" t="str" cm="1">
        <f t="array" ref="B1">_xlfn.SWITCH('Grade Record'!D2, "A", "Power Engineering", "B", "Commu Engineering", "C", "EE Technology", "(Not Declared)")</f>
        <v>(Not Declared)</v>
      </c>
    </row>
    <row r="2" spans="1:2" ht="24.95">
      <c r="A2" s="177" t="s">
        <v>142</v>
      </c>
    </row>
    <row r="3" spans="1:2" ht="24.95">
      <c r="A3" s="178" t="s">
        <v>136</v>
      </c>
      <c r="B3" s="179" t="s">
        <v>20</v>
      </c>
    </row>
    <row r="4" spans="1:2">
      <c r="A4" s="180" t="e" cm="1" vm="1">
        <f t="array" ref="A4">IF(OR('Grade Record'!D2="A",'Grade Record'!D2="Not Declared"),_xlfn._xlws.FILTER('Grade Record'!B5:B71,A2='Grade Record'!J5:J71),IF('Grade Record'!D2="B",_xlfn._xlws.FILTER(_xlfn.VSTACK('Grade Record'!B5:B41,'Grade Record'!C42:C44,'Grade Record'!B45:B46,'Grade Record'!C47:C52,'Grade Record'!B53:B55,'Grade Record'!C56,'Grade Record'!B57,'Grade Record'!C58:C60,'Grade Record'!B61:B71),A2='Grade Record'!J5:J71),IF('Grade Record'!D2="C",_xlfn._xlws.FILTER(_xlfn.VSTACK('Grade Record'!B5:B41,'Grade Record'!D42:D44,'Grade Record'!B45:B46,'Grade Record'!D47:D52,'Grade Record'!B53:B55,'Grade Record'!D56,'Grade Record'!B57,'Grade Record'!D58:D60,'Grade Record'!B61:B71),A2='Grade Record'!J5:J71))))</f>
        <v>#VALUE!</v>
      </c>
      <c r="B4" s="181" t="e" cm="1" vm="1">
        <f t="array" ref="B4">_xlfn._xlws.FILTER('Grade Record'!F5:F75,A2='Grade Record'!J5:J75)</f>
        <v>#VALUE!</v>
      </c>
    </row>
    <row r="5" spans="1:2">
      <c r="A5" s="180"/>
      <c r="B5" s="181"/>
    </row>
    <row r="6" spans="1:2">
      <c r="A6" s="180"/>
      <c r="B6" s="181"/>
    </row>
    <row r="7" spans="1:2">
      <c r="A7" s="180"/>
      <c r="B7" s="181"/>
    </row>
    <row r="8" spans="1:2">
      <c r="A8" s="180"/>
      <c r="B8" s="181"/>
    </row>
    <row r="9" spans="1:2">
      <c r="A9" s="180"/>
      <c r="B9" s="181"/>
    </row>
    <row r="10" spans="1:2">
      <c r="A10" s="180"/>
      <c r="B10" s="181"/>
    </row>
    <row r="11" spans="1:2">
      <c r="A11" s="180"/>
      <c r="B11" s="181"/>
    </row>
    <row r="12" spans="1:2">
      <c r="A12" s="180"/>
      <c r="B12" s="181"/>
    </row>
    <row r="13" spans="1:2">
      <c r="A13" s="180"/>
      <c r="B13" s="181"/>
    </row>
    <row r="14" spans="1:2" ht="24.95">
      <c r="A14" s="182" t="s">
        <v>137</v>
      </c>
      <c r="B14" s="179" t="e" vm="2">
        <f>SUM(B4:B13)</f>
        <v>#VALUE!</v>
      </c>
    </row>
    <row r="17" spans="1:1" ht="24.95">
      <c r="A17" s="176" t="str">
        <f>_xlfn.CONCAT("     Remarks from ", 'Grade Record'!C2)</f>
        <v xml:space="preserve">     Remarks from --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C4E669-3250-4FD8-8A53-BFE7061ED82A}">
  <dimension ref="A1:B17"/>
  <sheetViews>
    <sheetView zoomScaleNormal="150" zoomScaleSheetLayoutView="100" workbookViewId="0">
      <selection activeCell="A3" sqref="A3"/>
    </sheetView>
  </sheetViews>
  <sheetFormatPr defaultColWidth="8.875" defaultRowHeight="24"/>
  <cols>
    <col min="1" max="1" width="66.375" style="176" customWidth="1"/>
    <col min="2" max="2" width="15" style="174" customWidth="1"/>
    <col min="3" max="5" width="16.125" style="174" customWidth="1"/>
    <col min="6" max="16384" width="8.875" style="174"/>
  </cols>
  <sheetData>
    <row r="1" spans="1:2" ht="24.95">
      <c r="A1" s="176" t="str">
        <f>_xlfn.CONCAT("  Registration List for ",'Grade Record'!B2, "  ID ", 'Grade Record'!A2)</f>
        <v xml:space="preserve">  Registration List for Alice Wonderland  ID 6613xxx</v>
      </c>
      <c r="B1" s="174" t="str" cm="1">
        <f t="array" ref="B1">_xlfn.SWITCH('Grade Record'!D2, "A", "Power Engineering", "B", "Commu Engineering", "C", "EE Technology", "(Not Declared)")</f>
        <v>(Not Declared)</v>
      </c>
    </row>
    <row r="2" spans="1:2" ht="24.95">
      <c r="A2" s="177" t="s">
        <v>143</v>
      </c>
    </row>
    <row r="3" spans="1:2" ht="24.95">
      <c r="A3" s="178" t="s">
        <v>136</v>
      </c>
      <c r="B3" s="179" t="s">
        <v>20</v>
      </c>
    </row>
    <row r="4" spans="1:2">
      <c r="A4" s="180" t="e" cm="1" vm="1">
        <f t="array" ref="A4">IF(OR('Grade Record'!D2="A",'Grade Record'!D2="Not Declared"),_xlfn._xlws.FILTER('Grade Record'!B5:B71,A2='Grade Record'!J5:J71),IF('Grade Record'!D2="B",_xlfn._xlws.FILTER(_xlfn.VSTACK('Grade Record'!B5:B41,'Grade Record'!C42:C44,'Grade Record'!B45:B46,'Grade Record'!C47:C52,'Grade Record'!B53:B55,'Grade Record'!C56,'Grade Record'!B57,'Grade Record'!C58:C60,'Grade Record'!B61:B71),A2='Grade Record'!J5:J71),IF('Grade Record'!D2="C",_xlfn._xlws.FILTER(_xlfn.VSTACK('Grade Record'!B5:B41,'Grade Record'!D42:D44,'Grade Record'!B45:B46,'Grade Record'!D47:D52,'Grade Record'!B53:B55,'Grade Record'!D56,'Grade Record'!B57,'Grade Record'!D58:D60,'Grade Record'!B61:B71),A2='Grade Record'!J5:J71))))</f>
        <v>#VALUE!</v>
      </c>
      <c r="B4" s="181" t="e" cm="1" vm="1">
        <f t="array" ref="B4">_xlfn._xlws.FILTER('Grade Record'!F5:F75,A2='Grade Record'!J5:J75)</f>
        <v>#VALUE!</v>
      </c>
    </row>
    <row r="5" spans="1:2">
      <c r="A5" s="180"/>
      <c r="B5" s="181"/>
    </row>
    <row r="6" spans="1:2">
      <c r="A6" s="180"/>
      <c r="B6" s="181"/>
    </row>
    <row r="7" spans="1:2">
      <c r="A7" s="180"/>
      <c r="B7" s="181"/>
    </row>
    <row r="8" spans="1:2">
      <c r="A8" s="180"/>
      <c r="B8" s="181"/>
    </row>
    <row r="9" spans="1:2">
      <c r="A9" s="180"/>
      <c r="B9" s="181"/>
    </row>
    <row r="10" spans="1:2">
      <c r="A10" s="180"/>
      <c r="B10" s="181"/>
    </row>
    <row r="11" spans="1:2">
      <c r="A11" s="180"/>
      <c r="B11" s="181"/>
    </row>
    <row r="12" spans="1:2">
      <c r="A12" s="180"/>
      <c r="B12" s="181"/>
    </row>
    <row r="13" spans="1:2">
      <c r="A13" s="180"/>
      <c r="B13" s="181"/>
    </row>
    <row r="14" spans="1:2" ht="24.95">
      <c r="A14" s="182" t="s">
        <v>137</v>
      </c>
      <c r="B14" s="179" t="e" vm="2">
        <f>SUM(B4:B13)</f>
        <v>#VALUE!</v>
      </c>
    </row>
    <row r="17" spans="1:1" ht="24.95">
      <c r="A17" s="176" t="str">
        <f>_xlfn.CONCAT("     Remarks from ", 'Grade Record'!C2)</f>
        <v xml:space="preserve">     Remarks from --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673666-956F-439A-8124-943B3D69981E}">
  <dimension ref="A1:B17"/>
  <sheetViews>
    <sheetView zoomScaleNormal="150" zoomScaleSheetLayoutView="100" workbookViewId="0">
      <selection activeCell="A3" sqref="A3"/>
    </sheetView>
  </sheetViews>
  <sheetFormatPr defaultColWidth="8.875" defaultRowHeight="24"/>
  <cols>
    <col min="1" max="1" width="66.375" style="176" customWidth="1"/>
    <col min="2" max="2" width="15" style="174" customWidth="1"/>
    <col min="3" max="5" width="16.125" style="174" customWidth="1"/>
    <col min="6" max="16384" width="8.875" style="174"/>
  </cols>
  <sheetData>
    <row r="1" spans="1:2" ht="24.95">
      <c r="A1" s="176" t="str">
        <f>_xlfn.CONCAT("  Registration List for ",'Grade Record'!B2, "  ID ", 'Grade Record'!A2)</f>
        <v xml:space="preserve">  Registration List for Alice Wonderland  ID 6613xxx</v>
      </c>
      <c r="B1" s="174" t="str" cm="1">
        <f t="array" ref="B1">_xlfn.SWITCH('Grade Record'!D2, "A", "Power Engineering", "B", "Commu Engineering", "C", "EE Technology", "(Not Declared)")</f>
        <v>(Not Declared)</v>
      </c>
    </row>
    <row r="2" spans="1:2" ht="24.95">
      <c r="A2" s="177" t="s">
        <v>144</v>
      </c>
    </row>
    <row r="3" spans="1:2" ht="24.95">
      <c r="A3" s="178" t="s">
        <v>136</v>
      </c>
      <c r="B3" s="179" t="s">
        <v>20</v>
      </c>
    </row>
    <row r="4" spans="1:2">
      <c r="A4" s="180" t="e" cm="1" vm="1">
        <f t="array" ref="A4">IF(OR('Grade Record'!D2="A",'Grade Record'!D2="Not Declared"),_xlfn._xlws.FILTER('Grade Record'!B5:B71,A2='Grade Record'!J5:J71),IF('Grade Record'!D2="B",_xlfn._xlws.FILTER(_xlfn.VSTACK('Grade Record'!B5:B41,'Grade Record'!C42:C44,'Grade Record'!B45:B46,'Grade Record'!C47:C52,'Grade Record'!B53:B55,'Grade Record'!C56,'Grade Record'!B57,'Grade Record'!C58:C60,'Grade Record'!B61:B71),A2='Grade Record'!J5:J71),IF('Grade Record'!D2="C",_xlfn._xlws.FILTER(_xlfn.VSTACK('Grade Record'!B5:B41,'Grade Record'!D42:D44,'Grade Record'!B45:B46,'Grade Record'!D47:D52,'Grade Record'!B53:B55,'Grade Record'!D56,'Grade Record'!B57,'Grade Record'!D58:D60,'Grade Record'!B61:B71),A2='Grade Record'!J5:J71))))</f>
        <v>#VALUE!</v>
      </c>
      <c r="B4" s="181" t="e" cm="1" vm="1">
        <f t="array" ref="B4">_xlfn._xlws.FILTER('Grade Record'!F5:F75,A2='Grade Record'!J5:J75)</f>
        <v>#VALUE!</v>
      </c>
    </row>
    <row r="5" spans="1:2">
      <c r="A5" s="180"/>
      <c r="B5" s="181"/>
    </row>
    <row r="6" spans="1:2">
      <c r="A6" s="180"/>
      <c r="B6" s="181"/>
    </row>
    <row r="7" spans="1:2">
      <c r="A7" s="180"/>
      <c r="B7" s="181"/>
    </row>
    <row r="8" spans="1:2">
      <c r="A8" s="180"/>
      <c r="B8" s="181"/>
    </row>
    <row r="9" spans="1:2">
      <c r="A9" s="180"/>
      <c r="B9" s="181"/>
    </row>
    <row r="10" spans="1:2">
      <c r="A10" s="180"/>
      <c r="B10" s="181"/>
    </row>
    <row r="11" spans="1:2">
      <c r="A11" s="180"/>
      <c r="B11" s="181"/>
    </row>
    <row r="12" spans="1:2">
      <c r="A12" s="180"/>
      <c r="B12" s="181"/>
    </row>
    <row r="13" spans="1:2">
      <c r="A13" s="180"/>
      <c r="B13" s="181"/>
    </row>
    <row r="14" spans="1:2" ht="24.95">
      <c r="A14" s="182" t="s">
        <v>137</v>
      </c>
      <c r="B14" s="179" t="e" vm="2">
        <f>SUM(B4:B13)</f>
        <v>#VALUE!</v>
      </c>
    </row>
    <row r="17" spans="1:1" ht="24.95">
      <c r="A17" s="176" t="str">
        <f>_xlfn.CONCAT("     Remarks from ", 'Grade Record'!C2)</f>
        <v xml:space="preserve">     Remarks from --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N1012"/>
  <sheetViews>
    <sheetView tabSelected="1" zoomScale="110" zoomScaleNormal="110" workbookViewId="0">
      <pane xSplit="4" ySplit="4" topLeftCell="E5" activePane="bottomRight" state="frozen"/>
      <selection pane="bottomRight" activeCell="B20" sqref="B20:C20"/>
      <selection pane="bottomLeft" activeCell="E55" sqref="E55"/>
      <selection pane="topRight" activeCell="E1" sqref="E1"/>
    </sheetView>
  </sheetViews>
  <sheetFormatPr defaultColWidth="12.625" defaultRowHeight="12"/>
  <cols>
    <col min="1" max="1" width="7.625" style="1" customWidth="1"/>
    <col min="2" max="2" width="22" style="1" customWidth="1"/>
    <col min="3" max="3" width="23.625" style="1" customWidth="1"/>
    <col min="4" max="4" width="19" style="1" customWidth="1"/>
    <col min="5" max="5" width="5.375" style="1" customWidth="1"/>
    <col min="6" max="6" width="7.125" style="1" customWidth="1"/>
    <col min="7" max="7" width="6.625" style="1" customWidth="1"/>
    <col min="8" max="8" width="7.375" style="1" customWidth="1"/>
    <col min="9" max="10" width="7.625" style="1" customWidth="1"/>
    <col min="11" max="11" width="8" style="1" customWidth="1"/>
    <col min="12" max="27" width="7.625" style="1" customWidth="1"/>
    <col min="28" max="16384" width="12.625" style="1"/>
  </cols>
  <sheetData>
    <row r="1" spans="1:14">
      <c r="A1" s="130" t="s">
        <v>10</v>
      </c>
      <c r="B1" s="1" t="s">
        <v>11</v>
      </c>
      <c r="C1" s="169" t="s">
        <v>12</v>
      </c>
      <c r="D1" s="169" t="s">
        <v>13</v>
      </c>
    </row>
    <row r="2" spans="1:14">
      <c r="A2" s="1" t="s">
        <v>14</v>
      </c>
      <c r="B2" s="1" t="s">
        <v>15</v>
      </c>
      <c r="C2" s="169" t="s">
        <v>16</v>
      </c>
      <c r="D2" s="169" t="s">
        <v>17</v>
      </c>
    </row>
    <row r="3" spans="1:14" ht="14.85" customHeight="1">
      <c r="A3" s="223" t="s">
        <v>18</v>
      </c>
      <c r="B3" s="224" t="s">
        <v>19</v>
      </c>
      <c r="C3" s="225"/>
      <c r="D3" s="226"/>
      <c r="E3" s="218" t="s">
        <v>20</v>
      </c>
      <c r="F3" s="220" t="s">
        <v>21</v>
      </c>
      <c r="G3" s="222" t="s">
        <v>22</v>
      </c>
      <c r="H3" s="238"/>
      <c r="I3" s="238"/>
      <c r="J3" s="214" t="s">
        <v>23</v>
      </c>
      <c r="K3" s="214" t="s">
        <v>24</v>
      </c>
      <c r="L3" s="214" t="s">
        <v>25</v>
      </c>
      <c r="M3" s="216" t="s">
        <v>26</v>
      </c>
    </row>
    <row r="4" spans="1:14" ht="18" customHeight="1">
      <c r="A4" s="239"/>
      <c r="B4" s="227"/>
      <c r="C4" s="228"/>
      <c r="D4" s="229"/>
      <c r="E4" s="219"/>
      <c r="F4" s="221"/>
      <c r="G4" s="25" t="s">
        <v>27</v>
      </c>
      <c r="H4" s="26" t="s">
        <v>28</v>
      </c>
      <c r="I4" s="27" t="s">
        <v>29</v>
      </c>
      <c r="J4" s="239"/>
      <c r="K4" s="215"/>
      <c r="L4" s="215"/>
      <c r="M4" s="217"/>
    </row>
    <row r="5" spans="1:14" ht="12.75" customHeight="1">
      <c r="A5" s="231" t="s">
        <v>30</v>
      </c>
      <c r="B5" s="208" t="s">
        <v>31</v>
      </c>
      <c r="C5" s="240"/>
      <c r="D5" s="100"/>
      <c r="E5" s="9">
        <v>0</v>
      </c>
      <c r="F5" s="187"/>
      <c r="G5" s="29"/>
      <c r="H5" s="29"/>
      <c r="I5" s="170" cm="1">
        <f t="array" aca="1" ref="I5" ca="1" xml:space="preserve"> IF(OR($K5="",$K5="I",$K5="F",$K5="X",$K5="W",$K5="U"),0,_xlfn.SWITCH($B5, INDIRECT(ADDRESS(ROW()-2,2)), IF(AND(INDIRECT(ADDRESS(ROW()-1,COLUMN()))=0,INDIRECT(ADDRESS(ROW()-2,COLUMN()))=0),$F5,0), INDIRECT(ADDRESS(ROW()-1,2)), IF(INDIRECT(ADDRESS(ROW()-1,COLUMN()))=0,$F5,0), $F5))</f>
        <v>0</v>
      </c>
      <c r="J5" s="134" t="s">
        <v>16</v>
      </c>
      <c r="K5" s="137"/>
      <c r="L5" s="171" cm="1">
        <f t="array" aca="1" ref="L5" ca="1">E5* _xlfn.SWITCH(K5,"A",4,"B+", 3.5,"B",3,"C+",2.5,"C",2,"D+",1.5,"D",1,0)  -IF(COUNTIF(B$5:B5,B5)&gt;1,INDIRECT(ADDRESS(ROW()-1,COLUMN())),0) - IF(COUNTIF(B$5:B5,B5)&gt;2,INDIRECT(ADDRESS(ROW()-2,COLUMN())),0)</f>
        <v>0</v>
      </c>
      <c r="M5" s="172" cm="1">
        <f t="array" aca="1" ref="M5" ca="1">MAX(0, IF(OR(K5="o",K5="s",K5="u",K5="P",K5="w",K5="I",K5="x",K5=""),0,F5)- IF(COUNTIF(B$5:B5,B5)&gt;1,INDIRECT(ADDRESS(ROW()-1,COLUMN())),0) - IF(COUNTIF(B$5:B5,B5)&gt;2,INDIRECT(ADDRESS(ROW()-2,COLUMN())),0))</f>
        <v>0</v>
      </c>
      <c r="N5" s="135"/>
    </row>
    <row r="6" spans="1:14" ht="12.75" customHeight="1">
      <c r="A6" s="241"/>
      <c r="B6" s="192" t="s">
        <v>32</v>
      </c>
      <c r="C6" s="242"/>
      <c r="D6" s="102"/>
      <c r="E6" s="30">
        <v>2</v>
      </c>
      <c r="F6" s="31"/>
      <c r="G6" s="32"/>
      <c r="H6" s="32"/>
      <c r="I6" s="170" cm="1">
        <f t="array" aca="1" ref="I6" ca="1" xml:space="preserve"> IF(OR($K6="",$K6="I",$K6="F",$K6="X",$K6="W",$K6="U"),0,_xlfn.SWITCH($B6, INDIRECT(ADDRESS(ROW()-2,2)), IF(AND(INDIRECT(ADDRESS(ROW()-1,COLUMN()))=0,INDIRECT(ADDRESS(ROW()-2,COLUMN()))=0),$F6,0), INDIRECT(ADDRESS(ROW()-1,2)), IF(INDIRECT(ADDRESS(ROW()-1,COLUMN()))=0,$F6,0), $F6))</f>
        <v>0</v>
      </c>
      <c r="J6" s="134"/>
      <c r="K6" s="138"/>
      <c r="L6" s="171" cm="1">
        <f t="array" aca="1" ref="L6" ca="1">E6* _xlfn.SWITCH(K6,"A",4,"B+", 3.5,"B",3,"C+",2.5,"C",2,"D+",1.5,"D",1,0)  -IF(COUNTIF(B$5:B6,B6)&gt;1,INDIRECT(ADDRESS(ROW()-1,COLUMN())),0) - IF(COUNTIF(B$5:B6,B6)&gt;2,INDIRECT(ADDRESS(ROW()-2,COLUMN())),0)</f>
        <v>0</v>
      </c>
      <c r="M6" s="172" cm="1">
        <f t="array" aca="1" ref="M6" ca="1">MAX(0, IF(OR(K6="o",K6="s",K6="u",K6="P",K6="w",K6="I",K6="x",K6=""),0,F6)- IF(COUNTIF(B$5:B6,B6)&gt;1,INDIRECT(ADDRESS(ROW()-1,COLUMN())),0) - IF(COUNTIF(B$5:B6,B6)&gt;2,INDIRECT(ADDRESS(ROW()-2,COLUMN())),0))</f>
        <v>0</v>
      </c>
      <c r="N6" s="135"/>
    </row>
    <row r="7" spans="1:14" ht="12.75" customHeight="1">
      <c r="A7" s="241"/>
      <c r="B7" s="192" t="s">
        <v>33</v>
      </c>
      <c r="C7" s="242"/>
      <c r="D7" s="102"/>
      <c r="E7" s="30">
        <v>3</v>
      </c>
      <c r="F7" s="33"/>
      <c r="G7" s="170" cm="1">
        <f t="array" aca="1" ref="G7" ca="1" xml:space="preserve"> IF(OR($K7="",$K7="I",$K7="F",$K7="X",$K7="W",$K7="U"),0,_xlfn.SWITCH($B7, INDIRECT(ADDRESS(ROW()-2,2)), IF(AND(INDIRECT(ADDRESS(ROW()-1,COLUMN()))=0,INDIRECT(ADDRESS(ROW()-2,COLUMN()))=0),$F7,0), INDIRECT(ADDRESS(ROW()-1,2)), IF(INDIRECT(ADDRESS(ROW()-1,COLUMN()))=0,$F7,0), $F7))</f>
        <v>0</v>
      </c>
      <c r="H7" s="32"/>
      <c r="I7" s="32"/>
      <c r="J7" s="134"/>
      <c r="K7" s="138"/>
      <c r="L7" s="171" cm="1">
        <f t="array" aca="1" ref="L7" ca="1">E7* _xlfn.SWITCH(K7,"A",4,"B+", 3.5,"B",3,"C+",2.5,"C",2,"D+",1.5,"D",1,0)  -IF(COUNTIF(B$5:B7,B7)&gt;1,INDIRECT(ADDRESS(ROW()-1,COLUMN())),0) - IF(COUNTIF(B$5:B7,B7)&gt;2,INDIRECT(ADDRESS(ROW()-2,COLUMN())),0)</f>
        <v>0</v>
      </c>
      <c r="M7" s="172" cm="1">
        <f t="array" aca="1" ref="M7" ca="1">MAX(0, IF(OR(K7="o",K7="s",K7="u",K7="P",K7="w",K7="I",K7="x",K7=""),0,F7)- IF(COUNTIF(B$5:B7,B7)&gt;1,INDIRECT(ADDRESS(ROW()-1,COLUMN())),0) - IF(COUNTIF(B$5:B7,B7)&gt;2,INDIRECT(ADDRESS(ROW()-2,COLUMN())),0))</f>
        <v>0</v>
      </c>
      <c r="N7" s="135"/>
    </row>
    <row r="8" spans="1:14" ht="12.75" customHeight="1">
      <c r="A8" s="241"/>
      <c r="B8" s="192" t="s">
        <v>34</v>
      </c>
      <c r="C8" s="242"/>
      <c r="D8" s="102"/>
      <c r="E8" s="30">
        <v>1</v>
      </c>
      <c r="F8" s="33"/>
      <c r="G8" s="170" cm="1">
        <f t="array" aca="1" ref="G8" ca="1" xml:space="preserve"> IF(OR($K8="",$K8="I",$K8="F",$K8="X",$K8="W",$K8="U"),0,_xlfn.SWITCH($B8, INDIRECT(ADDRESS(ROW()-2,2)), IF(AND(INDIRECT(ADDRESS(ROW()-1,COLUMN()))=0,INDIRECT(ADDRESS(ROW()-2,COLUMN()))=0),$F8,0), INDIRECT(ADDRESS(ROW()-1,2)), IF(INDIRECT(ADDRESS(ROW()-1,COLUMN()))=0,$F8,0), $F8))</f>
        <v>0</v>
      </c>
      <c r="H8" s="32"/>
      <c r="I8" s="32"/>
      <c r="J8" s="134"/>
      <c r="K8" s="138"/>
      <c r="L8" s="171" cm="1">
        <f t="array" aca="1" ref="L8" ca="1">E8* _xlfn.SWITCH(K8,"A",4,"B+", 3.5,"B",3,"C+",2.5,"C",2,"D+",1.5,"D",1,0)  -IF(COUNTIF(B$5:B8,B8)&gt;1,INDIRECT(ADDRESS(ROW()-1,COLUMN())),0) - IF(COUNTIF(B$5:B8,B8)&gt;2,INDIRECT(ADDRESS(ROW()-2,COLUMN())),0)</f>
        <v>0</v>
      </c>
      <c r="M8" s="172" cm="1">
        <f t="array" aca="1" ref="M8" ca="1">MAX(0, IF(OR(K8="o",K8="s",K8="u",K8="P",K8="w",K8="I",K8="x",K8=""),0,F8)- IF(COUNTIF(B$5:B8,B8)&gt;1,INDIRECT(ADDRESS(ROW()-1,COLUMN())),0) - IF(COUNTIF(B$5:B8,B8)&gt;2,INDIRECT(ADDRESS(ROW()-2,COLUMN())),0))</f>
        <v>0</v>
      </c>
      <c r="N8" s="135"/>
    </row>
    <row r="9" spans="1:14" ht="12.75" customHeight="1">
      <c r="A9" s="241"/>
      <c r="B9" s="192" t="s">
        <v>35</v>
      </c>
      <c r="C9" s="242"/>
      <c r="D9" s="102"/>
      <c r="E9" s="30">
        <v>3</v>
      </c>
      <c r="F9" s="33"/>
      <c r="G9" s="170" cm="1">
        <f t="array" aca="1" ref="G9" ca="1" xml:space="preserve"> IF(OR($K9="",$K9="I",$K9="F",$K9="X",$K9="W",$K9="U"),0,_xlfn.SWITCH($B9, INDIRECT(ADDRESS(ROW()-2,2)), IF(AND(INDIRECT(ADDRESS(ROW()-1,COLUMN()))=0,INDIRECT(ADDRESS(ROW()-2,COLUMN()))=0),$F9,0), INDIRECT(ADDRESS(ROW()-1,2)), IF(INDIRECT(ADDRESS(ROW()-1,COLUMN()))=0,$F9,0), $F9))</f>
        <v>0</v>
      </c>
      <c r="H9" s="32"/>
      <c r="I9" s="32"/>
      <c r="J9" s="134"/>
      <c r="K9" s="138"/>
      <c r="L9" s="171" cm="1">
        <f t="array" aca="1" ref="L9" ca="1">E9* _xlfn.SWITCH(K9,"A",4,"B+", 3.5,"B",3,"C+",2.5,"C",2,"D+",1.5,"D",1,0)  -IF(COUNTIF(B$5:B9,B9)&gt;1,INDIRECT(ADDRESS(ROW()-1,COLUMN())),0) - IF(COUNTIF(B$5:B9,B9)&gt;2,INDIRECT(ADDRESS(ROW()-2,COLUMN())),0)</f>
        <v>0</v>
      </c>
      <c r="M9" s="172" cm="1">
        <f t="array" aca="1" ref="M9" ca="1">MAX(0, IF(OR(K9="o",K9="s",K9="u",K9="P",K9="w",K9="I",K9="x",K9=""),0,F9)- IF(COUNTIF(B$5:B9,B9)&gt;1,INDIRECT(ADDRESS(ROW()-1,COLUMN())),0) - IF(COUNTIF(B$5:B9,B9)&gt;2,INDIRECT(ADDRESS(ROW()-2,COLUMN())),0))</f>
        <v>0</v>
      </c>
      <c r="N9" s="135"/>
    </row>
    <row r="10" spans="1:14" ht="12.75" customHeight="1">
      <c r="A10" s="241"/>
      <c r="B10" s="192" t="s">
        <v>36</v>
      </c>
      <c r="C10" s="242"/>
      <c r="D10" s="102"/>
      <c r="E10" s="30">
        <v>3</v>
      </c>
      <c r="F10" s="156"/>
      <c r="G10" s="46"/>
      <c r="H10" s="170" cm="1">
        <f t="array" aca="1" ref="H10" ca="1" xml:space="preserve"> IF(OR($K10="",$K10="I",$K10="F",$K10="X",$K10="W",$K10="U"),0,_xlfn.SWITCH($B10, INDIRECT(ADDRESS(ROW()-2,2)), IF(AND(INDIRECT(ADDRESS(ROW()-1,COLUMN()))=0,INDIRECT(ADDRESS(ROW()-2,COLUMN()))=0),$F10,0), INDIRECT(ADDRESS(ROW()-1,2)), IF(INDIRECT(ADDRESS(ROW()-1,COLUMN()))=0,$F10,0), $F10))</f>
        <v>0</v>
      </c>
      <c r="I10" s="46"/>
      <c r="J10" s="134"/>
      <c r="K10" s="138"/>
      <c r="L10" s="171" cm="1">
        <f t="array" aca="1" ref="L10" ca="1">E10* _xlfn.SWITCH(K10,"A",4,"B+", 3.5,"B",3,"C+",2.5,"C",2,"D+",1.5,"D",1,0)  -IF(COUNTIF(B$5:B10,B10)&gt;1,INDIRECT(ADDRESS(ROW()-1,COLUMN())),0) - IF(COUNTIF(B$5:B10,B10)&gt;2,INDIRECT(ADDRESS(ROW()-2,COLUMN())),0)</f>
        <v>0</v>
      </c>
      <c r="M10" s="172" cm="1">
        <f t="array" aca="1" ref="M10" ca="1">MAX(0, IF(OR(K10="o",K10="s",K10="u",K10="P",K10="w",K10="I",K10="x",K10=""),0,F10)- IF(COUNTIF(B$5:B10,B10)&gt;1,INDIRECT(ADDRESS(ROW()-1,COLUMN())),0) - IF(COUNTIF(B$5:B10,B10)&gt;2,INDIRECT(ADDRESS(ROW()-2,COLUMN())),0))</f>
        <v>0</v>
      </c>
      <c r="N10" s="135"/>
    </row>
    <row r="11" spans="1:14" ht="12.75" customHeight="1">
      <c r="A11" s="241"/>
      <c r="B11" s="230" t="s">
        <v>37</v>
      </c>
      <c r="C11" s="243"/>
      <c r="D11" s="101"/>
      <c r="E11" s="10">
        <v>3</v>
      </c>
      <c r="F11" s="157"/>
      <c r="G11" s="46"/>
      <c r="H11" s="170" cm="1">
        <f t="array" aca="1" ref="H11" ca="1" xml:space="preserve"> IF(OR($K11="",$K11="I",$K11="F",$K11="X",$K11="W",$K11="U"),0,_xlfn.SWITCH($B11, INDIRECT(ADDRESS(ROW()-2,2)), IF(AND(INDIRECT(ADDRESS(ROW()-1,COLUMN()))=0,INDIRECT(ADDRESS(ROW()-2,COLUMN()))=0),$F11,0), INDIRECT(ADDRESS(ROW()-1,2)), IF(INDIRECT(ADDRESS(ROW()-1,COLUMN()))=0,$F11,0), $F11))</f>
        <v>0</v>
      </c>
      <c r="I11" s="46"/>
      <c r="J11" s="134"/>
      <c r="K11" s="148"/>
      <c r="L11" s="171" cm="1">
        <f t="array" aca="1" ref="L11" ca="1">E11* _xlfn.SWITCH(K11,"A",4,"B+", 3.5,"B",3,"C+",2.5,"C",2,"D+",1.5,"D",1,0)  -IF(COUNTIF(B$5:B11,B11)&gt;1,INDIRECT(ADDRESS(ROW()-1,COLUMN())),0) - IF(COUNTIF(B$5:B11,B11)&gt;2,INDIRECT(ADDRESS(ROW()-2,COLUMN())),0)</f>
        <v>0</v>
      </c>
      <c r="M11" s="172" cm="1">
        <f t="array" aca="1" ref="M11" ca="1">MAX(0, IF(OR(K11="o",K11="s",K11="u",K11="P",K11="w",K11="I",K11="x",K11=""),0,F11)- IF(COUNTIF(B$5:B11,B11)&gt;1,INDIRECT(ADDRESS(ROW()-1,COLUMN())),0) - IF(COUNTIF(B$5:B11,B11)&gt;2,INDIRECT(ADDRESS(ROW()-2,COLUMN())),0))</f>
        <v>0</v>
      </c>
      <c r="N11" s="135"/>
    </row>
    <row r="12" spans="1:14" ht="12.75" customHeight="1">
      <c r="A12" s="244"/>
      <c r="B12" s="213" t="s">
        <v>38</v>
      </c>
      <c r="C12" s="245"/>
      <c r="D12" s="103"/>
      <c r="E12" s="11">
        <v>1</v>
      </c>
      <c r="F12" s="34"/>
      <c r="G12" s="35"/>
      <c r="H12" s="170" cm="1">
        <f t="array" aca="1" ref="H12" ca="1" xml:space="preserve"> IF(OR($K12="",$K12="I",$K12="F",$K12="X",$K12="W",$K12="U"),0,_xlfn.SWITCH($B12, INDIRECT(ADDRESS(ROW()-2,2)), IF(AND(INDIRECT(ADDRESS(ROW()-1,COLUMN()))=0,INDIRECT(ADDRESS(ROW()-2,COLUMN()))=0),$F12,0), INDIRECT(ADDRESS(ROW()-1,2)), IF(INDIRECT(ADDRESS(ROW()-1,COLUMN()))=0,$F12,0), $F12))</f>
        <v>0</v>
      </c>
      <c r="I12" s="35"/>
      <c r="J12" s="134"/>
      <c r="K12" s="148"/>
      <c r="L12" s="171" cm="1">
        <f t="array" aca="1" ref="L12" ca="1">E12* _xlfn.SWITCH(K12,"A",4,"B+", 3.5,"B",3,"C+",2.5,"C",2,"D+",1.5,"D",1,0)  -IF(COUNTIF(B$5:B12,B12)&gt;1,INDIRECT(ADDRESS(ROW()-1,COLUMN())),0) - IF(COUNTIF(B$5:B12,B12)&gt;2,INDIRECT(ADDRESS(ROW()-2,COLUMN())),0)</f>
        <v>0</v>
      </c>
      <c r="M12" s="172" cm="1">
        <f t="array" aca="1" ref="M12" ca="1">MAX(0, IF(OR(K12="o",K12="s",K12="u",K12="P",K12="w",K12="I",K12="x",K12=""),0,F12)- IF(COUNTIF(B$5:B12,B12)&gt;1,INDIRECT(ADDRESS(ROW()-1,COLUMN())),0) - IF(COUNTIF(B$5:B12,B12)&gt;2,INDIRECT(ADDRESS(ROW()-2,COLUMN())),0))</f>
        <v>0</v>
      </c>
      <c r="N12" s="135"/>
    </row>
    <row r="13" spans="1:14" ht="14.1" customHeight="1">
      <c r="A13" s="231" t="s">
        <v>39</v>
      </c>
      <c r="B13" s="198" t="s">
        <v>31</v>
      </c>
      <c r="C13" s="205"/>
      <c r="D13" s="100"/>
      <c r="E13" s="9">
        <v>3</v>
      </c>
      <c r="F13" s="28"/>
      <c r="G13" s="36"/>
      <c r="H13" s="37"/>
      <c r="I13" s="170" cm="1">
        <f t="array" aca="1" ref="I13" ca="1" xml:space="preserve"> IF(OR($K13="",$K13="I",$K13="F",$K13="X",$K13="W",$K13="U"),0,_xlfn.SWITCH($B13, INDIRECT(ADDRESS(ROW()-2,2)), IF(AND(INDIRECT(ADDRESS(ROW()-1,COLUMN()))=0,INDIRECT(ADDRESS(ROW()-2,COLUMN()))=0),$F13,0), INDIRECT(ADDRESS(ROW()-1,2)), IF(INDIRECT(ADDRESS(ROW()-1,COLUMN()))=0,$F13,0), $F13))</f>
        <v>0</v>
      </c>
      <c r="J13" s="134"/>
      <c r="K13" s="138"/>
      <c r="L13" s="171" cm="1">
        <f t="array" aca="1" ref="L13" ca="1">E13* _xlfn.SWITCH(K13,"A",4,"B+", 3.5,"B",3,"C+",2.5,"C",2,"D+",1.5,"D",1,0)  -IF(COUNTIF(B$5:B13,B13)&gt;1,INDIRECT(ADDRESS(ROW()-1,COLUMN())),0) - IF(COUNTIF(B$5:B13,B13)&gt;2,INDIRECT(ADDRESS(ROW()-2,COLUMN())),0)</f>
        <v>0</v>
      </c>
      <c r="M13" s="172" cm="1">
        <f t="array" aca="1" ref="M13" ca="1">MAX(0, IF(OR(K13="o",K13="s",K13="u",K13="P",K13="w",K13="I",K13="x",K13=""),0,F13)- IF(COUNTIF(B$5:B13,B13)&gt;1,INDIRECT(ADDRESS(ROW()-1,COLUMN())),0) - IF(COUNTIF(B$5:B13,B13)&gt;2,INDIRECT(ADDRESS(ROW()-2,COLUMN())),0))</f>
        <v>0</v>
      </c>
      <c r="N13" s="135"/>
    </row>
    <row r="14" spans="1:14" ht="14.1" customHeight="1">
      <c r="A14" s="232"/>
      <c r="B14" s="211" t="s">
        <v>40</v>
      </c>
      <c r="C14" s="246"/>
      <c r="D14" s="104"/>
      <c r="E14" s="30">
        <v>2</v>
      </c>
      <c r="F14" s="31"/>
      <c r="G14" s="32"/>
      <c r="H14" s="32"/>
      <c r="I14" s="170" cm="1">
        <f t="array" aca="1" ref="I14" ca="1" xml:space="preserve"> IF(OR($K14="",$K14="I",$K14="F",$K14="X",$K14="W",$K14="U"),0,_xlfn.SWITCH($B14, INDIRECT(ADDRESS(ROW()-2,2)), IF(AND(INDIRECT(ADDRESS(ROW()-1,COLUMN()))=0,INDIRECT(ADDRESS(ROW()-2,COLUMN()))=0),$F14,0), INDIRECT(ADDRESS(ROW()-1,2)), IF(INDIRECT(ADDRESS(ROW()-1,COLUMN()))=0,$F14,0), $F14))</f>
        <v>0</v>
      </c>
      <c r="J14" s="134"/>
      <c r="K14" s="138"/>
      <c r="L14" s="171" cm="1">
        <f t="array" aca="1" ref="L14" ca="1">E14* _xlfn.SWITCH(K14,"A",4,"B+", 3.5,"B",3,"C+",2.5,"C",2,"D+",1.5,"D",1,0)  -IF(COUNTIF(B$5:B14,B14)&gt;1,INDIRECT(ADDRESS(ROW()-1,COLUMN())),0) - IF(COUNTIF(B$5:B14,B14)&gt;2,INDIRECT(ADDRESS(ROW()-2,COLUMN())),0)</f>
        <v>0</v>
      </c>
      <c r="M14" s="172" cm="1">
        <f t="array" aca="1" ref="M14" ca="1">MAX(0, IF(OR(K14="o",K14="s",K14="u",K14="P",K14="w",K14="I",K14="x",K14=""),0,F14)- IF(COUNTIF(B$5:B14,B14)&gt;1,INDIRECT(ADDRESS(ROW()-1,COLUMN())),0) - IF(COUNTIF(B$5:B14,B14)&gt;2,INDIRECT(ADDRESS(ROW()-2,COLUMN())),0))</f>
        <v>0</v>
      </c>
      <c r="N14" s="135"/>
    </row>
    <row r="15" spans="1:14" ht="14.1" customHeight="1">
      <c r="A15" s="232"/>
      <c r="B15" s="207" t="s">
        <v>41</v>
      </c>
      <c r="C15" s="243"/>
      <c r="D15" s="101"/>
      <c r="E15" s="10">
        <v>2</v>
      </c>
      <c r="F15" s="45"/>
      <c r="G15" s="46"/>
      <c r="H15" s="40"/>
      <c r="I15" s="170" cm="1">
        <f t="array" aca="1" ref="I15" ca="1" xml:space="preserve"> IF(OR($K15="",$K15="I",$K15="F",$K15="X",$K15="W",$K15="U"),0,_xlfn.SWITCH($B15, INDIRECT(ADDRESS(ROW()-2,2)), IF(AND(INDIRECT(ADDRESS(ROW()-1,COLUMN()))=0,INDIRECT(ADDRESS(ROW()-2,COLUMN()))=0),$F15,0), INDIRECT(ADDRESS(ROW()-1,2)), IF(INDIRECT(ADDRESS(ROW()-1,COLUMN()))=0,$F15,0), $F15))</f>
        <v>0</v>
      </c>
      <c r="J15" s="134"/>
      <c r="K15" s="139"/>
      <c r="L15" s="171" cm="1">
        <f t="array" aca="1" ref="L15" ca="1">E15* _xlfn.SWITCH(K15,"A",4,"B+", 3.5,"B",3,"C+",2.5,"C",2,"D+",1.5,"D",1,0)  -IF(COUNTIF(B$5:B15,B15)&gt;1,INDIRECT(ADDRESS(ROW()-1,COLUMN())),0) - IF(COUNTIF(B$5:B15,B15)&gt;2,INDIRECT(ADDRESS(ROW()-2,COLUMN())),0)</f>
        <v>0</v>
      </c>
      <c r="M15" s="172" cm="1">
        <f t="array" aca="1" ref="M15" ca="1">MAX(0, IF(OR(K15="o",K15="s",K15="u",K15="P",K15="w",K15="I",K15="x",K15=""),0,F15)- IF(COUNTIF(B$5:B15,B15)&gt;1,INDIRECT(ADDRESS(ROW()-1,COLUMN())),0) - IF(COUNTIF(B$5:B15,B15)&gt;2,INDIRECT(ADDRESS(ROW()-2,COLUMN())),0))</f>
        <v>0</v>
      </c>
      <c r="N15" s="135"/>
    </row>
    <row r="16" spans="1:14" ht="14.1" customHeight="1">
      <c r="A16" s="232"/>
      <c r="B16" s="210" t="s">
        <v>42</v>
      </c>
      <c r="C16" s="247"/>
      <c r="D16" s="105"/>
      <c r="E16" s="30">
        <v>3</v>
      </c>
      <c r="F16" s="33"/>
      <c r="G16" s="170" cm="1">
        <f t="array" aca="1" ref="G16" ca="1" xml:space="preserve"> IF(OR($K16="",$K16="I",$K16="F",$K16="X",$K16="W",$K16="U"),0,_xlfn.SWITCH($B16, INDIRECT(ADDRESS(ROW()-2,2)), IF(AND(INDIRECT(ADDRESS(ROW()-1,COLUMN()))=0,INDIRECT(ADDRESS(ROW()-2,COLUMN()))=0),$F16,0), INDIRECT(ADDRESS(ROW()-1,2)), IF(INDIRECT(ADDRESS(ROW()-1,COLUMN()))=0,$F16,0), $F16))</f>
        <v>0</v>
      </c>
      <c r="H16" s="32"/>
      <c r="I16" s="32"/>
      <c r="J16" s="134"/>
      <c r="K16" s="138"/>
      <c r="L16" s="171" cm="1">
        <f t="array" aca="1" ref="L16" ca="1">E16* _xlfn.SWITCH(K16,"A",4,"B+", 3.5,"B",3,"C+",2.5,"C",2,"D+",1.5,"D",1,0)  -IF(COUNTIF(B$5:B16,B16)&gt;1,INDIRECT(ADDRESS(ROW()-1,COLUMN())),0) - IF(COUNTIF(B$5:B16,B16)&gt;2,INDIRECT(ADDRESS(ROW()-2,COLUMN())),0)</f>
        <v>0</v>
      </c>
      <c r="M16" s="172" cm="1">
        <f t="array" aca="1" ref="M16" ca="1">MAX(0, IF(OR(K16="o",K16="s",K16="u",K16="P",K16="w",K16="I",K16="x",K16=""),0,F16)- IF(COUNTIF(B$5:B16,B16)&gt;1,INDIRECT(ADDRESS(ROW()-1,COLUMN())),0) - IF(COUNTIF(B$5:B16,B16)&gt;2,INDIRECT(ADDRESS(ROW()-2,COLUMN())),0))</f>
        <v>0</v>
      </c>
      <c r="N16" s="135"/>
    </row>
    <row r="17" spans="1:14" ht="14.1" customHeight="1">
      <c r="A17" s="232"/>
      <c r="B17" s="192" t="s">
        <v>43</v>
      </c>
      <c r="C17" s="242"/>
      <c r="D17" s="102"/>
      <c r="E17" s="30">
        <v>1</v>
      </c>
      <c r="F17" s="33"/>
      <c r="G17" s="170" cm="1">
        <f t="array" aca="1" ref="G17" ca="1" xml:space="preserve"> IF(OR($K17="",$K17="I",$K17="F",$K17="X",$K17="W",$K17="U"),0,_xlfn.SWITCH($B17, INDIRECT(ADDRESS(ROW()-2,2)), IF(AND(INDIRECT(ADDRESS(ROW()-1,COLUMN()))=0,INDIRECT(ADDRESS(ROW()-2,COLUMN()))=0),$F17,0), INDIRECT(ADDRESS(ROW()-1,2)), IF(INDIRECT(ADDRESS(ROW()-1,COLUMN()))=0,$F17,0), $F17))</f>
        <v>0</v>
      </c>
      <c r="H17" s="32"/>
      <c r="I17" s="32"/>
      <c r="J17" s="134"/>
      <c r="K17" s="138"/>
      <c r="L17" s="171" cm="1">
        <f t="array" aca="1" ref="L17" ca="1">E17* _xlfn.SWITCH(K17,"A",4,"B+", 3.5,"B",3,"C+",2.5,"C",2,"D+",1.5,"D",1,0)  -IF(COUNTIF(B$5:B17,B17)&gt;1,INDIRECT(ADDRESS(ROW()-1,COLUMN())),0) - IF(COUNTIF(B$5:B17,B17)&gt;2,INDIRECT(ADDRESS(ROW()-2,COLUMN())),0)</f>
        <v>0</v>
      </c>
      <c r="M17" s="172" cm="1">
        <f t="array" aca="1" ref="M17" ca="1">MAX(0, IF(OR(K17="o",K17="s",K17="u",K17="P",K17="w",K17="I",K17="x",K17=""),0,F17)- IF(COUNTIF(B$5:B17,B17)&gt;1,INDIRECT(ADDRESS(ROW()-1,COLUMN())),0) - IF(COUNTIF(B$5:B17,B17)&gt;2,INDIRECT(ADDRESS(ROW()-2,COLUMN())),0))</f>
        <v>0</v>
      </c>
      <c r="N17" s="135"/>
    </row>
    <row r="18" spans="1:14" ht="14.1" customHeight="1">
      <c r="A18" s="232"/>
      <c r="B18" s="192" t="s">
        <v>44</v>
      </c>
      <c r="C18" s="242"/>
      <c r="D18" s="102"/>
      <c r="E18" s="30">
        <v>3</v>
      </c>
      <c r="F18" s="33"/>
      <c r="G18" s="170" cm="1">
        <f t="array" aca="1" ref="G18" ca="1" xml:space="preserve"> IF(OR($K18="",$K18="I",$K18="F",$K18="X",$K18="W",$K18="U"),0,_xlfn.SWITCH($B18, INDIRECT(ADDRESS(ROW()-2,2)), IF(AND(INDIRECT(ADDRESS(ROW()-1,COLUMN()))=0,INDIRECT(ADDRESS(ROW()-2,COLUMN()))=0),$F18,0), INDIRECT(ADDRESS(ROW()-1,2)), IF(INDIRECT(ADDRESS(ROW()-1,COLUMN()))=0,$F18,0), $F18))</f>
        <v>0</v>
      </c>
      <c r="H18" s="32"/>
      <c r="I18" s="32"/>
      <c r="J18" s="134"/>
      <c r="K18" s="138"/>
      <c r="L18" s="171" cm="1">
        <f t="array" aca="1" ref="L18" ca="1">E18* _xlfn.SWITCH(K18,"A",4,"B+", 3.5,"B",3,"C+",2.5,"C",2,"D+",1.5,"D",1,0)  -IF(COUNTIF(B$5:B18,B18)&gt;1,INDIRECT(ADDRESS(ROW()-1,COLUMN())),0) - IF(COUNTIF(B$5:B18,B18)&gt;2,INDIRECT(ADDRESS(ROW()-2,COLUMN())),0)</f>
        <v>0</v>
      </c>
      <c r="M18" s="172" cm="1">
        <f t="array" aca="1" ref="M18" ca="1">MAX(0, IF(OR(K18="o",K18="s",K18="u",K18="P",K18="w",K18="I",K18="x",K18=""),0,F18)- IF(COUNTIF(B$5:B18,B18)&gt;1,INDIRECT(ADDRESS(ROW()-1,COLUMN())),0) - IF(COUNTIF(B$5:B18,B18)&gt;2,INDIRECT(ADDRESS(ROW()-2,COLUMN())),0))</f>
        <v>0</v>
      </c>
      <c r="N18" s="135"/>
    </row>
    <row r="19" spans="1:14" ht="14.1" customHeight="1">
      <c r="A19" s="232"/>
      <c r="B19" s="211" t="s">
        <v>45</v>
      </c>
      <c r="C19" s="246"/>
      <c r="D19" s="101"/>
      <c r="E19" s="10">
        <v>1</v>
      </c>
      <c r="F19" s="39"/>
      <c r="G19" s="170" cm="1">
        <f t="array" aca="1" ref="G19" ca="1" xml:space="preserve"> IF(OR($K19="",$K19="I",$K19="F",$K19="X",$K19="W",$K19="U"),0,_xlfn.SWITCH($B19, INDIRECT(ADDRESS(ROW()-2,2)), IF(AND(INDIRECT(ADDRESS(ROW()-1,COLUMN()))=0,INDIRECT(ADDRESS(ROW()-2,COLUMN()))=0),$F19,0), INDIRECT(ADDRESS(ROW()-1,2)), IF(INDIRECT(ADDRESS(ROW()-1,COLUMN()))=0,$F19,0), $F19))</f>
        <v>0</v>
      </c>
      <c r="H19" s="40"/>
      <c r="I19" s="40"/>
      <c r="J19" s="134"/>
      <c r="K19" s="140"/>
      <c r="L19" s="171" cm="1">
        <f t="array" aca="1" ref="L19" ca="1">E19* _xlfn.SWITCH(K19,"A",4,"B+", 3.5,"B",3,"C+",2.5,"C",2,"D+",1.5,"D",1,0)  -IF(COUNTIF(B$5:B19,B19)&gt;1,INDIRECT(ADDRESS(ROW()-1,COLUMN())),0) - IF(COUNTIF(B$5:B19,B19)&gt;2,INDIRECT(ADDRESS(ROW()-2,COLUMN())),0)</f>
        <v>0</v>
      </c>
      <c r="M19" s="172" cm="1">
        <f t="array" aca="1" ref="M19" ca="1">MAX(0, IF(OR(K19="o",K19="s",K19="u",K19="P",K19="w",K19="I",K19="x",K19=""),0,F19)- IF(COUNTIF(B$5:B19,B19)&gt;1,INDIRECT(ADDRESS(ROW()-1,COLUMN())),0) - IF(COUNTIF(B$5:B19,B19)&gt;2,INDIRECT(ADDRESS(ROW()-2,COLUMN())),0))</f>
        <v>0</v>
      </c>
      <c r="N19" s="135"/>
    </row>
    <row r="20" spans="1:14" ht="14.1" customHeight="1">
      <c r="A20" s="232"/>
      <c r="B20" s="210" t="s">
        <v>46</v>
      </c>
      <c r="C20" s="247"/>
      <c r="D20" s="102"/>
      <c r="E20" s="30">
        <v>3</v>
      </c>
      <c r="F20" s="33"/>
      <c r="G20" s="170" cm="1">
        <f t="array" aca="1" ref="G20" ca="1" xml:space="preserve"> IF(OR($K20="",$K20="I",$K20="F",$K20="X",$K20="W",$K20="U"),0,_xlfn.SWITCH($B20, INDIRECT(ADDRESS(ROW()-2,2)), IF(AND(INDIRECT(ADDRESS(ROW()-1,COLUMN()))=0,INDIRECT(ADDRESS(ROW()-2,COLUMN()))=0),$F20,0), INDIRECT(ADDRESS(ROW()-1,2)), IF(INDIRECT(ADDRESS(ROW()-1,COLUMN()))=0,$F20,0), $F20))</f>
        <v>0</v>
      </c>
      <c r="H20" s="32"/>
      <c r="I20" s="32"/>
      <c r="J20" s="134" t="s">
        <v>16</v>
      </c>
      <c r="K20" s="140"/>
      <c r="L20" s="171" cm="1">
        <f t="array" aca="1" ref="L20" ca="1">E20* _xlfn.SWITCH(K20,"A",4,"B+", 3.5,"B",3,"C+",2.5,"C",2,"D+",1.5,"D",1,0)  -IF(COUNTIF(B$5:B20,B20)&gt;1,INDIRECT(ADDRESS(ROW()-1,COLUMN())),0) - IF(COUNTIF(B$5:B20,B20)&gt;2,INDIRECT(ADDRESS(ROW()-2,COLUMN())),0)</f>
        <v>0</v>
      </c>
      <c r="M20" s="172" cm="1">
        <f t="array" aca="1" ref="M20" ca="1">MAX(0, IF(OR(K20="o",K20="s",K20="u",K20="P",K20="w",K20="I",K20="x",K20=""),0,F20)- IF(COUNTIF(B$5:B20,B20)&gt;1,INDIRECT(ADDRESS(ROW()-1,COLUMN())),0) - IF(COUNTIF(B$5:B20,B20)&gt;2,INDIRECT(ADDRESS(ROW()-2,COLUMN())),0))</f>
        <v>0</v>
      </c>
      <c r="N20" s="135"/>
    </row>
    <row r="21" spans="1:14" ht="14.1" customHeight="1">
      <c r="A21" s="233"/>
      <c r="B21" s="211" t="s">
        <v>47</v>
      </c>
      <c r="C21" s="246"/>
      <c r="D21" s="104"/>
      <c r="E21" s="116">
        <v>3</v>
      </c>
      <c r="F21" s="155"/>
      <c r="G21" s="32"/>
      <c r="H21" s="170" cm="1">
        <f t="array" aca="1" ref="H21" ca="1" xml:space="preserve"> IF(OR($K21="",$K21="I",$K21="F",$K21="X",$K21="W",$K21="U"),0,_xlfn.SWITCH($B21, INDIRECT(ADDRESS(ROW()-2,2)), IF(AND(INDIRECT(ADDRESS(ROW()-1,COLUMN()))=0,INDIRECT(ADDRESS(ROW()-2,COLUMN()))=0),$F21,0), INDIRECT(ADDRESS(ROW()-1,2)), IF(INDIRECT(ADDRESS(ROW()-1,COLUMN()))=0,$F21,0), $F21))</f>
        <v>0</v>
      </c>
      <c r="I21" s="32"/>
      <c r="J21" s="134"/>
      <c r="K21" s="140"/>
      <c r="L21" s="171" cm="1">
        <f t="array" aca="1" ref="L21" ca="1">E21* _xlfn.SWITCH(K21,"A",4,"B+", 3.5,"B",3,"C+",2.5,"C",2,"D+",1.5,"D",1,0)  -IF(COUNTIF(B$5:B21,B21)&gt;1,INDIRECT(ADDRESS(ROW()-1,COLUMN())),0) - IF(COUNTIF(B$5:B21,B21)&gt;2,INDIRECT(ADDRESS(ROW()-2,COLUMN())),0)</f>
        <v>0</v>
      </c>
      <c r="M21" s="172" cm="1">
        <f t="array" aca="1" ref="M21" ca="1">MAX(0, IF(OR(K21="o",K21="s",K21="u",K21="P",K21="w",K21="I",K21="x",K21=""),0,F21)- IF(COUNTIF(B$5:B21,B21)&gt;1,INDIRECT(ADDRESS(ROW()-1,COLUMN())),0) - IF(COUNTIF(B$5:B21,B21)&gt;2,INDIRECT(ADDRESS(ROW()-2,COLUMN())),0))</f>
        <v>0</v>
      </c>
      <c r="N21" s="135"/>
    </row>
    <row r="22" spans="1:14" ht="21.75" customHeight="1">
      <c r="A22" s="194" t="s">
        <v>48</v>
      </c>
      <c r="B22" s="198" t="s">
        <v>49</v>
      </c>
      <c r="C22" s="248"/>
      <c r="D22" s="117"/>
      <c r="E22" s="118">
        <v>3</v>
      </c>
      <c r="F22" s="33"/>
      <c r="G22" s="170" cm="1">
        <f t="array" aca="1" ref="G22" ca="1" xml:space="preserve"> IF(OR($K22="",$K22="I",$K22="F",$K22="X",$K22="W",$K22="U"),0,_xlfn.SWITCH($B22, INDIRECT(ADDRESS(ROW()-2,2)), IF(AND(INDIRECT(ADDRESS(ROW()-1,COLUMN()))=0,INDIRECT(ADDRESS(ROW()-2,COLUMN()))=0),$F22,0), INDIRECT(ADDRESS(ROW()-1,2)), IF(INDIRECT(ADDRESS(ROW()-1,COLUMN()))=0,$F22,0), $F22))</f>
        <v>0</v>
      </c>
      <c r="H22" s="32"/>
      <c r="I22" s="43"/>
      <c r="J22" s="134"/>
      <c r="K22" s="138"/>
      <c r="L22" s="171" cm="1">
        <f t="array" aca="1" ref="L22" ca="1">E22* _xlfn.SWITCH(K22,"A",4,"B+", 3.5,"B",3,"C+",2.5,"C",2,"D+",1.5,"D",1,0)  -IF(COUNTIF(B$5:B22,B22)&gt;1,INDIRECT(ADDRESS(ROW()-1,COLUMN())),0) - IF(COUNTIF(B$5:B22,B22)&gt;2,INDIRECT(ADDRESS(ROW()-2,COLUMN())),0)</f>
        <v>0</v>
      </c>
      <c r="M22" s="172" cm="1">
        <f t="array" aca="1" ref="M22" ca="1">MAX(0, IF(OR(K22="o",K22="s",K22="u",K22="P",K22="w",K22="I",K22="x",K22=""),0,F22)- IF(COUNTIF(B$5:B22,B22)&gt;1,INDIRECT(ADDRESS(ROW()-1,COLUMN())),0) - IF(COUNTIF(B$5:B22,B22)&gt;2,INDIRECT(ADDRESS(ROW()-2,COLUMN())),0))</f>
        <v>0</v>
      </c>
      <c r="N22" s="135"/>
    </row>
    <row r="23" spans="1:14" ht="17.25" customHeight="1">
      <c r="A23" s="195"/>
      <c r="B23" s="211" t="s">
        <v>50</v>
      </c>
      <c r="C23" s="246"/>
      <c r="D23" s="104"/>
      <c r="E23" s="116">
        <v>3</v>
      </c>
      <c r="F23" s="33"/>
      <c r="G23" s="170" cm="1">
        <f t="array" aca="1" ref="G23" ca="1" xml:space="preserve"> IF(OR($K23="",$K23="I",$K23="F",$K23="X",$K23="W",$K23="U"),0,_xlfn.SWITCH($B23, INDIRECT(ADDRESS(ROW()-2,2)), IF(AND(INDIRECT(ADDRESS(ROW()-1,COLUMN()))=0,INDIRECT(ADDRESS(ROW()-2,COLUMN()))=0),$F23,0), INDIRECT(ADDRESS(ROW()-1,2)), IF(INDIRECT(ADDRESS(ROW()-1,COLUMN()))=0,$F23,0), $F23))</f>
        <v>0</v>
      </c>
      <c r="H23" s="32"/>
      <c r="I23" s="43"/>
      <c r="J23" s="134"/>
      <c r="K23" s="138"/>
      <c r="L23" s="171" cm="1">
        <f t="array" aca="1" ref="L23" ca="1">E23* _xlfn.SWITCH(K23,"A",4,"B+", 3.5,"B",3,"C+",2.5,"C",2,"D+",1.5,"D",1,0)  -IF(COUNTIF(B$5:B23,B23)&gt;1,INDIRECT(ADDRESS(ROW()-1,COLUMN())),0) - IF(COUNTIF(B$5:B23,B23)&gt;2,INDIRECT(ADDRESS(ROW()-2,COLUMN())),0)</f>
        <v>0</v>
      </c>
      <c r="M23" s="172" cm="1">
        <f t="array" aca="1" ref="M23" ca="1">MAX(0, IF(OR(K23="o",K23="s",K23="u",K23="P",K23="w",K23="I",K23="x",K23=""),0,F23)- IF(COUNTIF(B$5:B23,B23)&gt;1,INDIRECT(ADDRESS(ROW()-1,COLUMN())),0) - IF(COUNTIF(B$5:B23,B23)&gt;2,INDIRECT(ADDRESS(ROW()-2,COLUMN())),0))</f>
        <v>0</v>
      </c>
      <c r="N23" s="135"/>
    </row>
    <row r="24" spans="1:14" ht="12.75" customHeight="1">
      <c r="A24" s="195"/>
      <c r="B24" s="192" t="s">
        <v>51</v>
      </c>
      <c r="C24" s="242"/>
      <c r="D24" s="102"/>
      <c r="E24" s="30">
        <v>1</v>
      </c>
      <c r="F24" s="38"/>
      <c r="G24" s="32"/>
      <c r="H24" s="170" cm="1">
        <f t="array" aca="1" ref="H24" ca="1" xml:space="preserve"> IF(OR($K24="",$K24="I",$K24="F",$K24="X",$K24="W",$K24="U"),0,_xlfn.SWITCH($B24, INDIRECT(ADDRESS(ROW()-2,2)), IF(AND(INDIRECT(ADDRESS(ROW()-1,COLUMN()))=0,INDIRECT(ADDRESS(ROW()-2,COLUMN()))=0),$F24,0), INDIRECT(ADDRESS(ROW()-1,2)), IF(INDIRECT(ADDRESS(ROW()-1,COLUMN()))=0,$F24,0), $F24))</f>
        <v>0</v>
      </c>
      <c r="I24" s="43"/>
      <c r="J24" s="134"/>
      <c r="K24" s="138"/>
      <c r="L24" s="171" cm="1">
        <f t="array" aca="1" ref="L24" ca="1">E24* _xlfn.SWITCH(K24,"A",4,"B+", 3.5,"B",3,"C+",2.5,"C",2,"D+",1.5,"D",1,0)  -IF(COUNTIF(B$5:B24,B24)&gt;1,INDIRECT(ADDRESS(ROW()-1,COLUMN())),0) - IF(COUNTIF(B$5:B24,B24)&gt;2,INDIRECT(ADDRESS(ROW()-2,COLUMN())),0)</f>
        <v>0</v>
      </c>
      <c r="M24" s="172" cm="1">
        <f t="array" aca="1" ref="M24" ca="1">MAX(0, IF(OR(K24="o",K24="s",K24="u",K24="P",K24="w",K24="I",K24="x",K24=""),0,F24)- IF(COUNTIF(B$5:B24,B24)&gt;1,INDIRECT(ADDRESS(ROW()-1,COLUMN())),0) - IF(COUNTIF(B$5:B24,B24)&gt;2,INDIRECT(ADDRESS(ROW()-2,COLUMN())),0))</f>
        <v>0</v>
      </c>
      <c r="N24" s="135"/>
    </row>
    <row r="25" spans="1:14" ht="12.75" customHeight="1">
      <c r="A25" s="195"/>
      <c r="B25" s="192" t="s">
        <v>52</v>
      </c>
      <c r="C25" s="242"/>
      <c r="D25" s="102"/>
      <c r="E25" s="30">
        <v>2</v>
      </c>
      <c r="F25" s="38"/>
      <c r="G25" s="32"/>
      <c r="H25" s="170" cm="1">
        <f t="array" aca="1" ref="H25" ca="1" xml:space="preserve"> IF(OR($K25="",$K25="I",$K25="F",$K25="X",$K25="W",$K25="U"),0,_xlfn.SWITCH($B25, INDIRECT(ADDRESS(ROW()-2,2)), IF(AND(INDIRECT(ADDRESS(ROW()-1,COLUMN()))=0,INDIRECT(ADDRESS(ROW()-2,COLUMN()))=0),$F25,0), INDIRECT(ADDRESS(ROW()-1,2)), IF(INDIRECT(ADDRESS(ROW()-1,COLUMN()))=0,$F25,0), $F25))</f>
        <v>0</v>
      </c>
      <c r="I25" s="43"/>
      <c r="J25" s="134"/>
      <c r="K25" s="138"/>
      <c r="L25" s="171" cm="1">
        <f t="array" aca="1" ref="L25" ca="1">E25* _xlfn.SWITCH(K25,"A",4,"B+", 3.5,"B",3,"C+",2.5,"C",2,"D+",1.5,"D",1,0)  -IF(COUNTIF(B$5:B25,B25)&gt;1,INDIRECT(ADDRESS(ROW()-1,COLUMN())),0) - IF(COUNTIF(B$5:B25,B25)&gt;2,INDIRECT(ADDRESS(ROW()-2,COLUMN())),0)</f>
        <v>0</v>
      </c>
      <c r="M25" s="172" cm="1">
        <f t="array" aca="1" ref="M25" ca="1">MAX(0, IF(OR(K25="o",K25="s",K25="u",K25="P",K25="w",K25="I",K25="x",K25=""),0,F25)- IF(COUNTIF(B$5:B25,B25)&gt;1,INDIRECT(ADDRESS(ROW()-1,COLUMN())),0) - IF(COUNTIF(B$5:B25,B25)&gt;2,INDIRECT(ADDRESS(ROW()-2,COLUMN())),0))</f>
        <v>0</v>
      </c>
      <c r="N25" s="135"/>
    </row>
    <row r="26" spans="1:14" ht="12.75" customHeight="1">
      <c r="A26" s="195"/>
      <c r="B26" s="192" t="s">
        <v>53</v>
      </c>
      <c r="C26" s="242"/>
      <c r="D26" s="102"/>
      <c r="E26" s="30">
        <v>3</v>
      </c>
      <c r="F26" s="38"/>
      <c r="G26" s="32"/>
      <c r="H26" s="170" cm="1">
        <f t="array" aca="1" ref="H26" ca="1" xml:space="preserve"> IF(OR($K26="",$K26="I",$K26="F",$K26="X",$K26="W",$K26="U"),0,_xlfn.SWITCH($B26, INDIRECT(ADDRESS(ROW()-2,2)), IF(AND(INDIRECT(ADDRESS(ROW()-1,COLUMN()))=0,INDIRECT(ADDRESS(ROW()-2,COLUMN()))=0),$F26,0), INDIRECT(ADDRESS(ROW()-1,2)), IF(INDIRECT(ADDRESS(ROW()-1,COLUMN()))=0,$F26,0), $F26))</f>
        <v>0</v>
      </c>
      <c r="I26" s="43"/>
      <c r="J26" s="134"/>
      <c r="K26" s="138"/>
      <c r="L26" s="171" cm="1">
        <f t="array" aca="1" ref="L26" ca="1">E26* _xlfn.SWITCH(K26,"A",4,"B+", 3.5,"B",3,"C+",2.5,"C",2,"D+",1.5,"D",1,0)  -IF(COUNTIF(B$5:B26,B26)&gt;1,INDIRECT(ADDRESS(ROW()-1,COLUMN())),0) - IF(COUNTIF(B$5:B26,B26)&gt;2,INDIRECT(ADDRESS(ROW()-2,COLUMN())),0)</f>
        <v>0</v>
      </c>
      <c r="M26" s="172" cm="1">
        <f t="array" aca="1" ref="M26" ca="1">MAX(0, IF(OR(K26="o",K26="s",K26="u",K26="P",K26="w",K26="I",K26="x",K26=""),0,F26)- IF(COUNTIF(B$5:B26,B26)&gt;1,INDIRECT(ADDRESS(ROW()-1,COLUMN())),0) - IF(COUNTIF(B$5:B26,B26)&gt;2,INDIRECT(ADDRESS(ROW()-2,COLUMN())),0))</f>
        <v>0</v>
      </c>
      <c r="N26" s="135"/>
    </row>
    <row r="27" spans="1:14" ht="12.75" customHeight="1">
      <c r="A27" s="195"/>
      <c r="B27" s="192" t="s">
        <v>54</v>
      </c>
      <c r="C27" s="242"/>
      <c r="D27" s="102"/>
      <c r="E27" s="30">
        <v>3</v>
      </c>
      <c r="F27" s="155"/>
      <c r="G27" s="32"/>
      <c r="H27" s="170" cm="1">
        <f t="array" aca="1" ref="H27" ca="1" xml:space="preserve"> IF(OR($K27="",$K27="I",$K27="F",$K27="X",$K27="W",$K27="U"),0,_xlfn.SWITCH($B27, INDIRECT(ADDRESS(ROW()-2,2)), IF(AND(INDIRECT(ADDRESS(ROW()-1,COLUMN()))=0,INDIRECT(ADDRESS(ROW()-2,COLUMN()))=0),$F27,0), INDIRECT(ADDRESS(ROW()-1,2)), IF(INDIRECT(ADDRESS(ROW()-1,COLUMN()))=0,$F27,0), $F27))</f>
        <v>0</v>
      </c>
      <c r="I27" s="43"/>
      <c r="J27" s="134"/>
      <c r="K27" s="138"/>
      <c r="L27" s="171" cm="1">
        <f t="array" aca="1" ref="L27" ca="1">E27* _xlfn.SWITCH(K27,"A",4,"B+", 3.5,"B",3,"C+",2.5,"C",2,"D+",1.5,"D",1,0)  -IF(COUNTIF(B$5:B27,B27)&gt;1,INDIRECT(ADDRESS(ROW()-1,COLUMN())),0) - IF(COUNTIF(B$5:B27,B27)&gt;2,INDIRECT(ADDRESS(ROW()-2,COLUMN())),0)</f>
        <v>0</v>
      </c>
      <c r="M27" s="172" cm="1">
        <f t="array" aca="1" ref="M27" ca="1">MAX(0, IF(OR(K27="o",K27="s",K27="u",K27="P",K27="w",K27="I",K27="x",K27=""),0,F27)- IF(COUNTIF(B$5:B27,B27)&gt;1,INDIRECT(ADDRESS(ROW()-1,COLUMN())),0) - IF(COUNTIF(B$5:B27,B27)&gt;2,INDIRECT(ADDRESS(ROW()-2,COLUMN())),0))</f>
        <v>0</v>
      </c>
      <c r="N27" s="135"/>
    </row>
    <row r="28" spans="1:14" ht="12.75" customHeight="1">
      <c r="A28" s="197"/>
      <c r="B28" s="192" t="s">
        <v>55</v>
      </c>
      <c r="C28" s="242"/>
      <c r="D28" s="102"/>
      <c r="E28" s="30">
        <v>1</v>
      </c>
      <c r="F28" s="38"/>
      <c r="G28" s="32"/>
      <c r="H28" s="170" cm="1">
        <f t="array" aca="1" ref="H28" ca="1" xml:space="preserve"> IF(OR($K28="",$K28="I",$K28="F",$K28="X",$K28="W",$K28="U"),0,_xlfn.SWITCH($B28, INDIRECT(ADDRESS(ROW()-2,2)), IF(AND(INDIRECT(ADDRESS(ROW()-1,COLUMN()))=0,INDIRECT(ADDRESS(ROW()-2,COLUMN()))=0),$F28,0), INDIRECT(ADDRESS(ROW()-1,2)), IF(INDIRECT(ADDRESS(ROW()-1,COLUMN()))=0,$F28,0), $F28))</f>
        <v>0</v>
      </c>
      <c r="I28" s="43"/>
      <c r="J28" s="134"/>
      <c r="K28" s="138"/>
      <c r="L28" s="171" cm="1">
        <f t="array" aca="1" ref="L28" ca="1">E28* _xlfn.SWITCH(K28,"A",4,"B+", 3.5,"B",3,"C+",2.5,"C",2,"D+",1.5,"D",1,0)  -IF(COUNTIF(B$5:B28,B28)&gt;1,INDIRECT(ADDRESS(ROW()-1,COLUMN())),0) - IF(COUNTIF(B$5:B28,B28)&gt;2,INDIRECT(ADDRESS(ROW()-2,COLUMN())),0)</f>
        <v>0</v>
      </c>
      <c r="M28" s="172" cm="1">
        <f t="array" aca="1" ref="M28" ca="1">MAX(0, IF(OR(K28="o",K28="s",K28="u",K28="P",K28="w",K28="I",K28="x",K28=""),0,F28)- IF(COUNTIF(B$5:B28,B28)&gt;1,INDIRECT(ADDRESS(ROW()-1,COLUMN())),0) - IF(COUNTIF(B$5:B28,B28)&gt;2,INDIRECT(ADDRESS(ROW()-2,COLUMN())),0))</f>
        <v>0</v>
      </c>
      <c r="N28" s="135"/>
    </row>
    <row r="29" spans="1:14" ht="15.95" customHeight="1">
      <c r="A29" s="200" t="s">
        <v>56</v>
      </c>
      <c r="B29" s="208" t="s">
        <v>57</v>
      </c>
      <c r="C29" s="209"/>
      <c r="D29" s="100"/>
      <c r="E29" s="9">
        <v>3</v>
      </c>
      <c r="F29" s="33"/>
      <c r="G29" s="170" cm="1">
        <f t="array" aca="1" ref="G29" ca="1" xml:space="preserve"> IF(OR($K29="",$K29="I",$K29="F",$K29="X",$K29="W",$K29="U"),0,_xlfn.SWITCH($B29, INDIRECT(ADDRESS(ROW()-2,2)), IF(AND(INDIRECT(ADDRESS(ROW()-1,COLUMN()))=0,INDIRECT(ADDRESS(ROW()-2,COLUMN()))=0),$F29,0), INDIRECT(ADDRESS(ROW()-1,2)), IF(INDIRECT(ADDRESS(ROW()-1,COLUMN()))=0,$F29,0), $F29))</f>
        <v>0</v>
      </c>
      <c r="H29" s="44"/>
      <c r="I29" s="29"/>
      <c r="J29" s="134"/>
      <c r="K29" s="138"/>
      <c r="L29" s="171" cm="1">
        <f t="array" aca="1" ref="L29" ca="1">E29* _xlfn.SWITCH(K29,"A",4,"B+", 3.5,"B",3,"C+",2.5,"C",2,"D+",1.5,"D",1,0)  -IF(COUNTIF(B$5:B29,B29)&gt;1,INDIRECT(ADDRESS(ROW()-1,COLUMN())),0) - IF(COUNTIF(B$5:B29,B29)&gt;2,INDIRECT(ADDRESS(ROW()-2,COLUMN())),0)</f>
        <v>0</v>
      </c>
      <c r="M29" s="172" cm="1">
        <f t="array" aca="1" ref="M29" ca="1">MAX(0, IF(OR(K29="o",K29="s",K29="u",K29="P",K29="w",K29="I",K29="x",K29=""),0,F29)- IF(COUNTIF(B$5:B29,B29)&gt;1,INDIRECT(ADDRESS(ROW()-1,COLUMN())),0) - IF(COUNTIF(B$5:B29,B29)&gt;2,INDIRECT(ADDRESS(ROW()-2,COLUMN())),0))</f>
        <v>0</v>
      </c>
      <c r="N29" s="135"/>
    </row>
    <row r="30" spans="1:14" ht="15.95" customHeight="1">
      <c r="A30" s="201"/>
      <c r="B30" s="192" t="s">
        <v>58</v>
      </c>
      <c r="C30" s="199"/>
      <c r="D30" s="105"/>
      <c r="E30" s="119">
        <v>3</v>
      </c>
      <c r="F30" s="120"/>
      <c r="G30" s="170" cm="1">
        <f t="array" aca="1" ref="G30" ca="1" xml:space="preserve"> IF(OR($K30="",$K30="I",$K30="F",$K30="X",$K30="W",$K30="U"),0,_xlfn.SWITCH($B30, INDIRECT(ADDRESS(ROW()-2,2)), IF(AND(INDIRECT(ADDRESS(ROW()-1,COLUMN()))=0,INDIRECT(ADDRESS(ROW()-2,COLUMN()))=0),$F30,0), INDIRECT(ADDRESS(ROW()-1,2)), IF(INDIRECT(ADDRESS(ROW()-1,COLUMN()))=0,$F30,0), $F30))</f>
        <v>0</v>
      </c>
      <c r="H30" s="44"/>
      <c r="I30" s="41"/>
      <c r="J30" s="134"/>
      <c r="K30" s="138"/>
      <c r="L30" s="171" cm="1">
        <f t="array" aca="1" ref="L30" ca="1">E30* _xlfn.SWITCH(K30,"A",4,"B+", 3.5,"B",3,"C+",2.5,"C",2,"D+",1.5,"D",1,0)  -IF(COUNTIF(B$5:B30,B30)&gt;1,INDIRECT(ADDRESS(ROW()-1,COLUMN())),0) - IF(COUNTIF(B$5:B30,B30)&gt;2,INDIRECT(ADDRESS(ROW()-2,COLUMN())),0)</f>
        <v>0</v>
      </c>
      <c r="M30" s="172" cm="1">
        <f t="array" aca="1" ref="M30" ca="1">MAX(0, IF(OR(K30="o",K30="s",K30="u",K30="P",K30="w",K30="I",K30="x",K30=""),0,F30)- IF(COUNTIF(B$5:B30,B30)&gt;1,INDIRECT(ADDRESS(ROW()-1,COLUMN())),0) - IF(COUNTIF(B$5:B30,B30)&gt;2,INDIRECT(ADDRESS(ROW()-2,COLUMN())),0))</f>
        <v>0</v>
      </c>
      <c r="N30" s="135"/>
    </row>
    <row r="31" spans="1:14" ht="15.95" customHeight="1">
      <c r="A31" s="201"/>
      <c r="B31" s="192" t="s">
        <v>59</v>
      </c>
      <c r="C31" s="199"/>
      <c r="D31" s="102"/>
      <c r="E31" s="30">
        <v>2</v>
      </c>
      <c r="F31" s="38"/>
      <c r="G31" s="32"/>
      <c r="H31" s="170" cm="1">
        <f t="array" aca="1" ref="H31" ca="1" xml:space="preserve"> IF(OR($K31="",$K31="I",$K31="F",$K31="X",$K31="W",$K31="U"),0,_xlfn.SWITCH($B31, INDIRECT(ADDRESS(ROW()-2,2)), IF(AND(INDIRECT(ADDRESS(ROW()-1,COLUMN()))=0,INDIRECT(ADDRESS(ROW()-2,COLUMN()))=0),$F31,0), INDIRECT(ADDRESS(ROW()-1,2)), IF(INDIRECT(ADDRESS(ROW()-1,COLUMN()))=0,$F31,0), $F31))</f>
        <v>0</v>
      </c>
      <c r="I31" s="43"/>
      <c r="J31" s="134"/>
      <c r="K31" s="138"/>
      <c r="L31" s="171" cm="1">
        <f t="array" aca="1" ref="L31" ca="1">E31* _xlfn.SWITCH(K31,"A",4,"B+", 3.5,"B",3,"C+",2.5,"C",2,"D+",1.5,"D",1,0)  -IF(COUNTIF(B$5:B31,B31)&gt;1,INDIRECT(ADDRESS(ROW()-1,COLUMN())),0) - IF(COUNTIF(B$5:B31,B31)&gt;2,INDIRECT(ADDRESS(ROW()-2,COLUMN())),0)</f>
        <v>0</v>
      </c>
      <c r="M31" s="172" cm="1">
        <f t="array" aca="1" ref="M31" ca="1">MAX(0, IF(OR(K31="o",K31="s",K31="u",K31="P",K31="w",K31="I",K31="x",K31=""),0,F31)- IF(COUNTIF(B$5:B31,B31)&gt;1,INDIRECT(ADDRESS(ROW()-1,COLUMN())),0) - IF(COUNTIF(B$5:B31,B31)&gt;2,INDIRECT(ADDRESS(ROW()-2,COLUMN())),0))</f>
        <v>0</v>
      </c>
      <c r="N31" s="135"/>
    </row>
    <row r="32" spans="1:14" ht="15.95" customHeight="1">
      <c r="A32" s="201"/>
      <c r="B32" s="192" t="s">
        <v>60</v>
      </c>
      <c r="C32" s="199"/>
      <c r="D32" s="102"/>
      <c r="E32" s="30">
        <v>1</v>
      </c>
      <c r="F32" s="38"/>
      <c r="G32" s="32"/>
      <c r="H32" s="170" cm="1">
        <f t="array" aca="1" ref="H32" ca="1" xml:space="preserve"> IF(OR($K32="",$K32="I",$K32="F",$K32="X",$K32="W",$K32="U"),0,_xlfn.SWITCH($B32, INDIRECT(ADDRESS(ROW()-2,2)), IF(AND(INDIRECT(ADDRESS(ROW()-1,COLUMN()))=0,INDIRECT(ADDRESS(ROW()-2,COLUMN()))=0),$F32,0), INDIRECT(ADDRESS(ROW()-1,2)), IF(INDIRECT(ADDRESS(ROW()-1,COLUMN()))=0,$F32,0), $F32))</f>
        <v>0</v>
      </c>
      <c r="I32" s="43"/>
      <c r="J32" s="134"/>
      <c r="K32" s="138"/>
      <c r="L32" s="171" cm="1">
        <f t="array" aca="1" ref="L32" ca="1">E32* _xlfn.SWITCH(K32,"A",4,"B+", 3.5,"B",3,"C+",2.5,"C",2,"D+",1.5,"D",1,0)  -IF(COUNTIF(B$5:B32,B32)&gt;1,INDIRECT(ADDRESS(ROW()-1,COLUMN())),0) - IF(COUNTIF(B$5:B32,B32)&gt;2,INDIRECT(ADDRESS(ROW()-2,COLUMN())),0)</f>
        <v>0</v>
      </c>
      <c r="M32" s="172" cm="1">
        <f t="array" aca="1" ref="M32" ca="1">MAX(0, IF(OR(K32="o",K32="s",K32="u",K32="P",K32="w",K32="I",K32="x",K32=""),0,F32)- IF(COUNTIF(B$5:B32,B32)&gt;1,INDIRECT(ADDRESS(ROW()-1,COLUMN())),0) - IF(COUNTIF(B$5:B32,B32)&gt;2,INDIRECT(ADDRESS(ROW()-2,COLUMN())),0))</f>
        <v>0</v>
      </c>
      <c r="N32" s="135"/>
    </row>
    <row r="33" spans="1:14" ht="15.95" customHeight="1">
      <c r="A33" s="201"/>
      <c r="B33" s="192" t="s">
        <v>61</v>
      </c>
      <c r="C33" s="199"/>
      <c r="D33" s="102"/>
      <c r="E33" s="30">
        <v>3</v>
      </c>
      <c r="F33" s="38"/>
      <c r="G33" s="32"/>
      <c r="H33" s="170" cm="1">
        <f t="array" aca="1" ref="H33" ca="1" xml:space="preserve"> IF(OR($K33="",$K33="I",$K33="F",$K33="X",$K33="W",$K33="U"),0,_xlfn.SWITCH($B33, INDIRECT(ADDRESS(ROW()-2,2)), IF(AND(INDIRECT(ADDRESS(ROW()-1,COLUMN()))=0,INDIRECT(ADDRESS(ROW()-2,COLUMN()))=0),$F33,0), INDIRECT(ADDRESS(ROW()-1,2)), IF(INDIRECT(ADDRESS(ROW()-1,COLUMN()))=0,$F33,0), $F33))</f>
        <v>0</v>
      </c>
      <c r="I33" s="32"/>
      <c r="J33" s="134"/>
      <c r="K33" s="138"/>
      <c r="L33" s="171" cm="1">
        <f t="array" aca="1" ref="L33" ca="1">E33* _xlfn.SWITCH(K33,"A",4,"B+", 3.5,"B",3,"C+",2.5,"C",2,"D+",1.5,"D",1,0)  -IF(COUNTIF(B$5:B33,B33)&gt;1,INDIRECT(ADDRESS(ROW()-1,COLUMN())),0) - IF(COUNTIF(B$5:B33,B33)&gt;2,INDIRECT(ADDRESS(ROW()-2,COLUMN())),0)</f>
        <v>0</v>
      </c>
      <c r="M33" s="172" cm="1">
        <f t="array" aca="1" ref="M33" ca="1">MAX(0, IF(OR(K33="o",K33="s",K33="u",K33="P",K33="w",K33="I",K33="x",K33=""),0,F33)- IF(COUNTIF(B$5:B33,B33)&gt;1,INDIRECT(ADDRESS(ROW()-1,COLUMN())),0) - IF(COUNTIF(B$5:B33,B33)&gt;2,INDIRECT(ADDRESS(ROW()-2,COLUMN())),0))</f>
        <v>0</v>
      </c>
      <c r="N33" s="135"/>
    </row>
    <row r="34" spans="1:14" ht="15.95" customHeight="1">
      <c r="A34" s="201"/>
      <c r="B34" s="192" t="s">
        <v>62</v>
      </c>
      <c r="C34" s="199"/>
      <c r="D34" s="102"/>
      <c r="E34" s="30">
        <v>3</v>
      </c>
      <c r="F34" s="38"/>
      <c r="G34" s="32"/>
      <c r="H34" s="170" cm="1">
        <f t="array" aca="1" ref="H34" ca="1" xml:space="preserve"> IF(OR($K34="",$K34="I",$K34="F",$K34="X",$K34="W",$K34="U"),0,_xlfn.SWITCH($B34, INDIRECT(ADDRESS(ROW()-2,2)), IF(AND(INDIRECT(ADDRESS(ROW()-1,COLUMN()))=0,INDIRECT(ADDRESS(ROW()-2,COLUMN()))=0),$F34,0), INDIRECT(ADDRESS(ROW()-1,2)), IF(INDIRECT(ADDRESS(ROW()-1,COLUMN()))=0,$F34,0), $F34))</f>
        <v>0</v>
      </c>
      <c r="I34" s="32"/>
      <c r="J34" s="134"/>
      <c r="K34" s="138"/>
      <c r="L34" s="171" cm="1">
        <f t="array" aca="1" ref="L34" ca="1">E34* _xlfn.SWITCH(K34,"A",4,"B+", 3.5,"B",3,"C+",2.5,"C",2,"D+",1.5,"D",1,0)  -IF(COUNTIF(B$5:B34,B34)&gt;1,INDIRECT(ADDRESS(ROW()-1,COLUMN())),0) - IF(COUNTIF(B$5:B34,B34)&gt;2,INDIRECT(ADDRESS(ROW()-2,COLUMN())),0)</f>
        <v>0</v>
      </c>
      <c r="M34" s="172" cm="1">
        <f t="array" aca="1" ref="M34" ca="1">MAX(0, IF(OR(K34="o",K34="s",K34="u",K34="P",K34="w",K34="I",K34="x",K34=""),0,F34)- IF(COUNTIF(B$5:B34,B34)&gt;1,INDIRECT(ADDRESS(ROW()-1,COLUMN())),0) - IF(COUNTIF(B$5:B34,B34)&gt;2,INDIRECT(ADDRESS(ROW()-2,COLUMN())),0))</f>
        <v>0</v>
      </c>
      <c r="N34" s="135"/>
    </row>
    <row r="35" spans="1:14" ht="15.95" customHeight="1">
      <c r="A35" s="202"/>
      <c r="B35" s="203" t="s">
        <v>63</v>
      </c>
      <c r="C35" s="204"/>
      <c r="D35" s="104"/>
      <c r="E35" s="116">
        <v>1</v>
      </c>
      <c r="F35" s="121"/>
      <c r="G35" s="32"/>
      <c r="H35" s="170" cm="1">
        <f t="array" aca="1" ref="H35" ca="1" xml:space="preserve"> IF(OR($K35="",$K35="I",$K35="F",$K35="X",$K35="W",$K35="U"),0,_xlfn.SWITCH($B35, INDIRECT(ADDRESS(ROW()-2,2)), IF(AND(INDIRECT(ADDRESS(ROW()-1,COLUMN()))=0,INDIRECT(ADDRESS(ROW()-2,COLUMN()))=0),$F35,0), INDIRECT(ADDRESS(ROW()-1,2)), IF(INDIRECT(ADDRESS(ROW()-1,COLUMN()))=0,$F35,0), $F35))</f>
        <v>0</v>
      </c>
      <c r="I35" s="32"/>
      <c r="J35" s="134"/>
      <c r="K35" s="138"/>
      <c r="L35" s="171" cm="1">
        <f t="array" aca="1" ref="L35" ca="1">E35* _xlfn.SWITCH(K35,"A",4,"B+", 3.5,"B",3,"C+",2.5,"C",2,"D+",1.5,"D",1,0)  -IF(COUNTIF(B$5:B35,B35)&gt;1,INDIRECT(ADDRESS(ROW()-1,COLUMN())),0) - IF(COUNTIF(B$5:B35,B35)&gt;2,INDIRECT(ADDRESS(ROW()-2,COLUMN())),0)</f>
        <v>0</v>
      </c>
      <c r="M35" s="172" cm="1">
        <f t="array" aca="1" ref="M35" ca="1">MAX(0, IF(OR(K35="o",K35="s",K35="u",K35="P",K35="w",K35="I",K35="x",K35=""),0,F35)- IF(COUNTIF(B$5:B35,B35)&gt;1,INDIRECT(ADDRESS(ROW()-1,COLUMN())),0) - IF(COUNTIF(B$5:B35,B35)&gt;2,INDIRECT(ADDRESS(ROW()-2,COLUMN())),0))</f>
        <v>0</v>
      </c>
      <c r="N35" s="135"/>
    </row>
    <row r="36" spans="1:14" ht="15" customHeight="1">
      <c r="A36" s="194" t="s">
        <v>64</v>
      </c>
      <c r="B36" s="198" t="s">
        <v>65</v>
      </c>
      <c r="C36" s="248"/>
      <c r="D36" s="117"/>
      <c r="E36" s="122">
        <v>3</v>
      </c>
      <c r="F36" s="123"/>
      <c r="G36" s="32"/>
      <c r="H36" s="170" cm="1">
        <f t="array" aca="1" ref="H36" ca="1" xml:space="preserve"> IF(OR($K36="",$K36="I",$K36="F",$K36="X",$K36="W",$K36="U"),0,_xlfn.SWITCH($B36, INDIRECT(ADDRESS(ROW()-2,2)), IF(AND(INDIRECT(ADDRESS(ROW()-1,COLUMN()))=0,INDIRECT(ADDRESS(ROW()-2,COLUMN()))=0),$F36,0), INDIRECT(ADDRESS(ROW()-1,2)), IF(INDIRECT(ADDRESS(ROW()-1,COLUMN()))=0,$F36,0), $F36))</f>
        <v>0</v>
      </c>
      <c r="I36" s="32"/>
      <c r="J36" s="134"/>
      <c r="K36" s="138"/>
      <c r="L36" s="171" cm="1">
        <f t="array" aca="1" ref="L36" ca="1">E36* _xlfn.SWITCH(K36,"A",4,"B+", 3.5,"B",3,"C+",2.5,"C",2,"D+",1.5,"D",1,0)  -IF(COUNTIF(B$5:B36,B36)&gt;1,INDIRECT(ADDRESS(ROW()-1,COLUMN())),0) - IF(COUNTIF(B$5:B36,B36)&gt;2,INDIRECT(ADDRESS(ROW()-2,COLUMN())),0)</f>
        <v>0</v>
      </c>
      <c r="M36" s="172" cm="1">
        <f t="array" aca="1" ref="M36" ca="1">MAX(0, IF(OR(K36="o",K36="s",K36="u",K36="P",K36="w",K36="I",K36="x",K36=""),0,F36)- IF(COUNTIF(B$5:B36,B36)&gt;1,INDIRECT(ADDRESS(ROW()-1,COLUMN())),0) - IF(COUNTIF(B$5:B36,B36)&gt;2,INDIRECT(ADDRESS(ROW()-2,COLUMN())),0))</f>
        <v>0</v>
      </c>
      <c r="N36" s="135"/>
    </row>
    <row r="37" spans="1:14" ht="15" customHeight="1">
      <c r="A37" s="195"/>
      <c r="B37" s="192" t="s">
        <v>66</v>
      </c>
      <c r="C37" s="242"/>
      <c r="D37" s="102"/>
      <c r="E37" s="30">
        <v>1</v>
      </c>
      <c r="F37" s="38"/>
      <c r="G37" s="32"/>
      <c r="H37" s="170" cm="1">
        <f t="array" aca="1" ref="H37" ca="1" xml:space="preserve"> IF(OR($K37="",$K37="I",$K37="F",$K37="X",$K37="W",$K37="U"),0,_xlfn.SWITCH($B37, INDIRECT(ADDRESS(ROW()-2,2)), IF(AND(INDIRECT(ADDRESS(ROW()-1,COLUMN()))=0,INDIRECT(ADDRESS(ROW()-2,COLUMN()))=0),$F37,0), INDIRECT(ADDRESS(ROW()-1,2)), IF(INDIRECT(ADDRESS(ROW()-1,COLUMN()))=0,$F37,0), $F37))</f>
        <v>0</v>
      </c>
      <c r="I37" s="32"/>
      <c r="J37" s="134"/>
      <c r="K37" s="138"/>
      <c r="L37" s="171" cm="1">
        <f t="array" aca="1" ref="L37" ca="1">E37* _xlfn.SWITCH(K37,"A",4,"B+", 3.5,"B",3,"C+",2.5,"C",2,"D+",1.5,"D",1,0)  -IF(COUNTIF(B$5:B37,B37)&gt;1,INDIRECT(ADDRESS(ROW()-1,COLUMN())),0) - IF(COUNTIF(B$5:B37,B37)&gt;2,INDIRECT(ADDRESS(ROW()-2,COLUMN())),0)</f>
        <v>0</v>
      </c>
      <c r="M37" s="172" cm="1">
        <f t="array" aca="1" ref="M37" ca="1">MAX(0, IF(OR(K37="o",K37="s",K37="u",K37="P",K37="w",K37="I",K37="x",K37=""),0,F37)- IF(COUNTIF(B$5:B37,B37)&gt;1,INDIRECT(ADDRESS(ROW()-1,COLUMN())),0) - IF(COUNTIF(B$5:B37,B37)&gt;2,INDIRECT(ADDRESS(ROW()-2,COLUMN())),0))</f>
        <v>0</v>
      </c>
      <c r="N37" s="135"/>
    </row>
    <row r="38" spans="1:14" ht="15" customHeight="1">
      <c r="A38" s="195"/>
      <c r="B38" s="192" t="s">
        <v>67</v>
      </c>
      <c r="C38" s="242"/>
      <c r="D38" s="102"/>
      <c r="E38" s="30">
        <v>3</v>
      </c>
      <c r="F38" s="38"/>
      <c r="G38" s="47"/>
      <c r="H38" s="170" cm="1">
        <f t="array" aca="1" ref="H38" ca="1" xml:space="preserve"> IF(OR($K38="",$K38="I",$K38="F",$K38="X",$K38="W",$K38="U"),0,_xlfn.SWITCH($B38, INDIRECT(ADDRESS(ROW()-2,2)), IF(AND(INDIRECT(ADDRESS(ROW()-1,COLUMN()))=0,INDIRECT(ADDRESS(ROW()-2,COLUMN()))=0),$F38,0), INDIRECT(ADDRESS(ROW()-1,2)), IF(INDIRECT(ADDRESS(ROW()-1,COLUMN()))=0,$F38,0), $F38))</f>
        <v>0</v>
      </c>
      <c r="I38" s="47"/>
      <c r="J38" s="134"/>
      <c r="K38" s="138"/>
      <c r="L38" s="171" cm="1">
        <f t="array" aca="1" ref="L38" ca="1">E38* _xlfn.SWITCH(K38,"A",4,"B+", 3.5,"B",3,"C+",2.5,"C",2,"D+",1.5,"D",1,0)  -IF(COUNTIF(B$5:B38,B38)&gt;1,INDIRECT(ADDRESS(ROW()-1,COLUMN())),0) - IF(COUNTIF(B$5:B38,B38)&gt;2,INDIRECT(ADDRESS(ROW()-2,COLUMN())),0)</f>
        <v>0</v>
      </c>
      <c r="M38" s="172" cm="1">
        <f t="array" aca="1" ref="M38" ca="1">MAX(0, IF(OR(K38="o",K38="s",K38="u",K38="P",K38="w",K38="I",K38="x",K38=""),0,F38)- IF(COUNTIF(B$5:B38,B38)&gt;1,INDIRECT(ADDRESS(ROW()-1,COLUMN())),0) - IF(COUNTIF(B$5:B38,B38)&gt;2,INDIRECT(ADDRESS(ROW()-2,COLUMN())),0))</f>
        <v>0</v>
      </c>
      <c r="N38" s="135"/>
    </row>
    <row r="39" spans="1:14" ht="15" customHeight="1">
      <c r="A39" s="195"/>
      <c r="B39" s="192" t="s">
        <v>68</v>
      </c>
      <c r="C39" s="242"/>
      <c r="D39" s="102"/>
      <c r="E39" s="30">
        <v>3</v>
      </c>
      <c r="F39" s="38"/>
      <c r="G39" s="47"/>
      <c r="H39" s="170" cm="1">
        <f t="array" aca="1" ref="H39" ca="1" xml:space="preserve"> IF(OR($K39="",$K39="I",$K39="F",$K39="X",$K39="W",$K39="U"),0,_xlfn.SWITCH($B39, INDIRECT(ADDRESS(ROW()-2,2)), IF(AND(INDIRECT(ADDRESS(ROW()-1,COLUMN()))=0,INDIRECT(ADDRESS(ROW()-2,COLUMN()))=0),$F39,0), INDIRECT(ADDRESS(ROW()-1,2)), IF(INDIRECT(ADDRESS(ROW()-1,COLUMN()))=0,$F39,0), $F39))</f>
        <v>0</v>
      </c>
      <c r="I39" s="47"/>
      <c r="J39" s="134"/>
      <c r="K39" s="139"/>
      <c r="L39" s="171" cm="1">
        <f t="array" aca="1" ref="L39" ca="1">E39* _xlfn.SWITCH(K39,"A",4,"B+", 3.5,"B",3,"C+",2.5,"C",2,"D+",1.5,"D",1,0)  -IF(COUNTIF(B$5:B39,B39)&gt;1,INDIRECT(ADDRESS(ROW()-1,COLUMN())),0) - IF(COUNTIF(B$5:B39,B39)&gt;2,INDIRECT(ADDRESS(ROW()-2,COLUMN())),0)</f>
        <v>0</v>
      </c>
      <c r="M39" s="172" cm="1">
        <f t="array" aca="1" ref="M39" ca="1">MAX(0, IF(OR(K39="o",K39="s",K39="u",K39="P",K39="w",K39="I",K39="x",K39=""),0,F39)- IF(COUNTIF(B$5:B39,B39)&gt;1,INDIRECT(ADDRESS(ROW()-1,COLUMN())),0) - IF(COUNTIF(B$5:B39,B39)&gt;2,INDIRECT(ADDRESS(ROW()-2,COLUMN())),0))</f>
        <v>0</v>
      </c>
      <c r="N39" s="135"/>
    </row>
    <row r="40" spans="1:14" ht="15" customHeight="1">
      <c r="A40" s="195"/>
      <c r="B40" s="192" t="s">
        <v>69</v>
      </c>
      <c r="C40" s="242"/>
      <c r="D40" s="102"/>
      <c r="E40" s="30">
        <v>3</v>
      </c>
      <c r="F40" s="38"/>
      <c r="G40" s="32"/>
      <c r="H40" s="170" cm="1">
        <f t="array" aca="1" ref="H40" ca="1" xml:space="preserve"> IF(OR($K40="",$K40="I",$K40="F",$K40="X",$K40="W",$K40="U"),0,_xlfn.SWITCH($B40, INDIRECT(ADDRESS(ROW()-2,2)), IF(AND(INDIRECT(ADDRESS(ROW()-1,COLUMN()))=0,INDIRECT(ADDRESS(ROW()-2,COLUMN()))=0),$F40,0), INDIRECT(ADDRESS(ROW()-1,2)), IF(INDIRECT(ADDRESS(ROW()-1,COLUMN()))=0,$F40,0), $F40))</f>
        <v>0</v>
      </c>
      <c r="I40" s="32"/>
      <c r="J40" s="134"/>
      <c r="K40" s="139"/>
      <c r="L40" s="171" cm="1">
        <f t="array" aca="1" ref="L40" ca="1">E40* _xlfn.SWITCH(K40,"A",4,"B+", 3.5,"B",3,"C+",2.5,"C",2,"D+",1.5,"D",1,0)  -IF(COUNTIF(B$5:B40,B40)&gt;1,INDIRECT(ADDRESS(ROW()-1,COLUMN())),0) - IF(COUNTIF(B$5:B40,B40)&gt;2,INDIRECT(ADDRESS(ROW()-2,COLUMN())),0)</f>
        <v>0</v>
      </c>
      <c r="M40" s="172" cm="1">
        <f t="array" aca="1" ref="M40" ca="1">MAX(0, IF(OR(K40="o",K40="s",K40="u",K40="P",K40="w",K40="I",K40="x",K40=""),0,F40)- IF(COUNTIF(B$5:B40,B40)&gt;1,INDIRECT(ADDRESS(ROW()-1,COLUMN())),0) - IF(COUNTIF(B$5:B40,B40)&gt;2,INDIRECT(ADDRESS(ROW()-2,COLUMN())),0))</f>
        <v>0</v>
      </c>
      <c r="N40" s="154"/>
    </row>
    <row r="41" spans="1:14" ht="13.5" customHeight="1">
      <c r="A41" s="195"/>
      <c r="B41" s="48" t="s">
        <v>70</v>
      </c>
      <c r="C41" s="92" t="s">
        <v>71</v>
      </c>
      <c r="D41" s="106" t="s">
        <v>72</v>
      </c>
      <c r="E41" s="49"/>
      <c r="F41" s="50"/>
      <c r="G41" s="51"/>
      <c r="H41" s="52"/>
      <c r="I41" s="51"/>
      <c r="J41" s="144"/>
      <c r="K41" s="141"/>
      <c r="L41" s="150"/>
      <c r="M41" s="141"/>
      <c r="N41" s="135"/>
    </row>
    <row r="42" spans="1:14" ht="12" customHeight="1">
      <c r="A42" s="195"/>
      <c r="B42" s="53" t="s">
        <v>73</v>
      </c>
      <c r="C42" s="93" t="s">
        <v>74</v>
      </c>
      <c r="D42" s="107"/>
      <c r="E42" s="56">
        <v>3</v>
      </c>
      <c r="F42" s="131"/>
      <c r="G42" s="47"/>
      <c r="H42" s="170" cm="1">
        <f t="array" aca="1" ref="H42" ca="1" xml:space="preserve"> IF(OR($K42="",$K42="I",$K42="F",$K42="X",$K42="W",$K42="U"),0,_xlfn.SWITCH($B42, INDIRECT(ADDRESS(ROW()-2,2)), IF(AND(INDIRECT(ADDRESS(ROW()-1,COLUMN()))=0,INDIRECT(ADDRESS(ROW()-2,COLUMN()))=0),$F42,0), INDIRECT(ADDRESS(ROW()-1,2)), IF(INDIRECT(ADDRESS(ROW()-1,COLUMN()))=0,$F42,0), $F42))</f>
        <v>0</v>
      </c>
      <c r="I42" s="47"/>
      <c r="J42" s="134"/>
      <c r="K42" s="138"/>
      <c r="L42" s="171" cm="1">
        <f t="array" aca="1" ref="L42" ca="1">E42* _xlfn.SWITCH(K42,"A",4,"B+", 3.5,"B",3,"C+",2.5,"C",2,"D+",1.5,"D",1,0)  -IF(COUNTIF(B$5:B42,B42)&gt;1,INDIRECT(ADDRESS(ROW()-1,COLUMN())),0) - IF(COUNTIF(B$5:B42,B42)&gt;2,INDIRECT(ADDRESS(ROW()-2,COLUMN())),0)</f>
        <v>0</v>
      </c>
      <c r="M42" s="172" cm="1">
        <f t="array" aca="1" ref="M42" ca="1">MAX(0, IF(OR(K42="o",K42="s",K42="u",K42="P",K42="w",K42="I",K42="x",K42=""),0,F42)- IF(COUNTIF(B$5:B42,B42)&gt;1,INDIRECT(ADDRESS(ROW()-1,COLUMN())),0) - IF(COUNTIF(B$5:B42,B42)&gt;2,INDIRECT(ADDRESS(ROW()-2,COLUMN())),0))</f>
        <v>0</v>
      </c>
      <c r="N42" s="135"/>
    </row>
    <row r="43" spans="1:14" ht="12" customHeight="1">
      <c r="A43" s="195"/>
      <c r="B43" s="55" t="s">
        <v>75</v>
      </c>
      <c r="C43" s="126" t="s">
        <v>76</v>
      </c>
      <c r="D43" s="126"/>
      <c r="E43" s="56">
        <v>3</v>
      </c>
      <c r="F43" s="131"/>
      <c r="G43" s="47"/>
      <c r="H43" s="170" cm="1">
        <f t="array" aca="1" ref="H43" ca="1" xml:space="preserve"> IF(OR($K43="",$K43="I",$K43="F",$K43="X",$K43="W",$K43="U"),0,_xlfn.SWITCH($B43, INDIRECT(ADDRESS(ROW()-2,2)), IF(AND(INDIRECT(ADDRESS(ROW()-1,COLUMN()))=0,INDIRECT(ADDRESS(ROW()-2,COLUMN()))=0),$F43,0), INDIRECT(ADDRESS(ROW()-1,2)), IF(INDIRECT(ADDRESS(ROW()-1,COLUMN()))=0,$F43,0), $F43))</f>
        <v>0</v>
      </c>
      <c r="I43" s="47"/>
      <c r="J43" s="134"/>
      <c r="K43" s="138"/>
      <c r="L43" s="171" cm="1">
        <f t="array" aca="1" ref="L43" ca="1">E43* _xlfn.SWITCH(K43,"A",4,"B+", 3.5,"B",3,"C+",2.5,"C",2,"D+",1.5,"D",1,0)  -IF(COUNTIF(B$5:B43,B43)&gt;1,INDIRECT(ADDRESS(ROW()-1,COLUMN())),0) - IF(COUNTIF(B$5:B43,B43)&gt;2,INDIRECT(ADDRESS(ROW()-2,COLUMN())),0)</f>
        <v>0</v>
      </c>
      <c r="M43" s="172" cm="1">
        <f t="array" aca="1" ref="M43" ca="1">MAX(0, IF(OR(K43="o",K43="s",K43="u",K43="P",K43="w",K43="I",K43="x",K43=""),0,F43)- IF(COUNTIF(B$5:B43,B43)&gt;1,INDIRECT(ADDRESS(ROW()-1,COLUMN())),0) - IF(COUNTIF(B$5:B43,B43)&gt;2,INDIRECT(ADDRESS(ROW()-2,COLUMN())),0))</f>
        <v>0</v>
      </c>
      <c r="N43" s="135"/>
    </row>
    <row r="44" spans="1:14" ht="12" customHeight="1">
      <c r="A44" s="197"/>
      <c r="B44" s="57" t="s">
        <v>77</v>
      </c>
      <c r="C44" s="95" t="s">
        <v>78</v>
      </c>
      <c r="D44" s="108"/>
      <c r="E44" s="2">
        <v>1</v>
      </c>
      <c r="F44" s="132"/>
      <c r="G44" s="58"/>
      <c r="H44" s="170" cm="1">
        <f t="array" aca="1" ref="H44" ca="1" xml:space="preserve"> IF(OR($K44="",$K44="I",$K44="F",$K44="X",$K44="W",$K44="U"),0,_xlfn.SWITCH($B44, INDIRECT(ADDRESS(ROW()-2,2)), IF(AND(INDIRECT(ADDRESS(ROW()-1,COLUMN()))=0,INDIRECT(ADDRESS(ROW()-2,COLUMN()))=0),$F44,0), INDIRECT(ADDRESS(ROW()-1,2)), IF(INDIRECT(ADDRESS(ROW()-1,COLUMN()))=0,$F44,0), $F44))</f>
        <v>0</v>
      </c>
      <c r="I44" s="58"/>
      <c r="J44" s="134"/>
      <c r="K44" s="139"/>
      <c r="L44" s="171" cm="1">
        <f t="array" aca="1" ref="L44" ca="1">E44* _xlfn.SWITCH(K44,"A",4,"B+", 3.5,"B",3,"C+",2.5,"C",2,"D+",1.5,"D",1,0)  -IF(COUNTIF(B$5:B44,B44)&gt;1,INDIRECT(ADDRESS(ROW()-1,COLUMN())),0) - IF(COUNTIF(B$5:B44,B44)&gt;2,INDIRECT(ADDRESS(ROW()-2,COLUMN())),0)</f>
        <v>0</v>
      </c>
      <c r="M44" s="172" cm="1">
        <f t="array" aca="1" ref="M44" ca="1">MAX(0, IF(OR(K44="o",K44="s",K44="u",K44="P",K44="w",K44="I",K44="x",K44=""),0,F44)- IF(COUNTIF(B$5:B44,B44)&gt;1,INDIRECT(ADDRESS(ROW()-1,COLUMN())),0) - IF(COUNTIF(B$5:B44,B44)&gt;2,INDIRECT(ADDRESS(ROW()-2,COLUMN())),0))</f>
        <v>0</v>
      </c>
      <c r="N44" s="135"/>
    </row>
    <row r="45" spans="1:14" ht="13.5" customHeight="1">
      <c r="A45" s="194" t="s">
        <v>79</v>
      </c>
      <c r="B45" s="208" t="s">
        <v>80</v>
      </c>
      <c r="C45" s="240"/>
      <c r="D45" s="100"/>
      <c r="E45" s="9">
        <v>1</v>
      </c>
      <c r="F45" s="54"/>
      <c r="G45" s="47"/>
      <c r="H45" s="170" cm="1">
        <f t="array" aca="1" ref="H45" ca="1" xml:space="preserve"> IF(OR($K45="",$K45="I",$K45="F",$K45="X",$K45="W",$K45="U"),0,_xlfn.SWITCH($B45, INDIRECT(ADDRESS(ROW()-2,2)), IF(AND(INDIRECT(ADDRESS(ROW()-1,COLUMN()))=0,INDIRECT(ADDRESS(ROW()-2,COLUMN()))=0),$F45,0), INDIRECT(ADDRESS(ROW()-1,2)), IF(INDIRECT(ADDRESS(ROW()-1,COLUMN()))=0,$F45,0), $F45))</f>
        <v>0</v>
      </c>
      <c r="I45" s="47"/>
      <c r="J45" s="134"/>
      <c r="K45" s="139"/>
      <c r="L45" s="171" cm="1">
        <f t="array" aca="1" ref="L45" ca="1">E45* _xlfn.SWITCH(K45,"A",4,"B+", 3.5,"B",3,"C+",2.5,"C",2,"D+",1.5,"D",1,0)  -IF(COUNTIF(B$5:B45,B45)&gt;1,INDIRECT(ADDRESS(ROW()-1,COLUMN())),0) - IF(COUNTIF(B$5:B45,B45)&gt;2,INDIRECT(ADDRESS(ROW()-2,COLUMN())),0)</f>
        <v>0</v>
      </c>
      <c r="M45" s="172" cm="1">
        <f t="array" aca="1" ref="M45" ca="1">MAX(0, IF(OR(K45="o",K45="s",K45="u",K45="P",K45="w",K45="I",K45="x",K45=""),0,F45)- IF(COUNTIF(B$5:B45,B45)&gt;1,INDIRECT(ADDRESS(ROW()-1,COLUMN())),0) - IF(COUNTIF(B$5:B45,B45)&gt;2,INDIRECT(ADDRESS(ROW()-2,COLUMN())),0))</f>
        <v>0</v>
      </c>
      <c r="N45" s="135"/>
    </row>
    <row r="46" spans="1:14" ht="13.5" customHeight="1">
      <c r="A46" s="195"/>
      <c r="B46" s="192" t="s">
        <v>81</v>
      </c>
      <c r="C46" s="242"/>
      <c r="D46" s="102"/>
      <c r="E46" s="30">
        <v>1</v>
      </c>
      <c r="F46" s="38"/>
      <c r="G46" s="43"/>
      <c r="H46" s="170" cm="1">
        <f t="array" aca="1" ref="H46" ca="1" xml:space="preserve"> IF(OR($K46="",$K46="I",$K46="F",$K46="X",$K46="W",$K46="U"),0,_xlfn.SWITCH($B46, INDIRECT(ADDRESS(ROW()-2,2)), IF(AND(INDIRECT(ADDRESS(ROW()-1,COLUMN()))=0,INDIRECT(ADDRESS(ROW()-2,COLUMN()))=0),$F46,0), INDIRECT(ADDRESS(ROW()-1,2)), IF(INDIRECT(ADDRESS(ROW()-1,COLUMN()))=0,$F46,0), $F46))</f>
        <v>0</v>
      </c>
      <c r="I46" s="43"/>
      <c r="J46" s="134"/>
      <c r="K46" s="139"/>
      <c r="L46" s="171" cm="1">
        <f t="array" aca="1" ref="L46" ca="1">E46* _xlfn.SWITCH(K46,"A",4,"B+", 3.5,"B",3,"C+",2.5,"C",2,"D+",1.5,"D",1,0)  -IF(COUNTIF(B$5:B46,B46)&gt;1,INDIRECT(ADDRESS(ROW()-1,COLUMN())),0) - IF(COUNTIF(B$5:B46,B46)&gt;2,INDIRECT(ADDRESS(ROW()-2,COLUMN())),0)</f>
        <v>0</v>
      </c>
      <c r="M46" s="172" cm="1">
        <f t="array" aca="1" ref="M46" ca="1">MAX(0, IF(OR(K46="o",K46="s",K46="u",K46="P",K46="w",K46="I",K46="x",K46=""),0,F46)- IF(COUNTIF(B$5:B46,B46)&gt;1,INDIRECT(ADDRESS(ROW()-1,COLUMN())),0) - IF(COUNTIF(B$5:B46,B46)&gt;2,INDIRECT(ADDRESS(ROW()-2,COLUMN())),0))</f>
        <v>0</v>
      </c>
      <c r="N46" s="135"/>
    </row>
    <row r="47" spans="1:14" ht="13.5" customHeight="1">
      <c r="A47" s="195"/>
      <c r="B47" s="60" t="s">
        <v>70</v>
      </c>
      <c r="C47" s="96" t="s">
        <v>71</v>
      </c>
      <c r="D47" s="106" t="s">
        <v>72</v>
      </c>
      <c r="E47" s="98"/>
      <c r="F47" s="61"/>
      <c r="G47" s="62"/>
      <c r="H47" s="63"/>
      <c r="I47" s="62"/>
      <c r="J47" s="145"/>
      <c r="K47" s="142"/>
      <c r="L47" s="151"/>
      <c r="M47" s="141"/>
      <c r="N47" s="135"/>
    </row>
    <row r="48" spans="1:14" ht="13.7" customHeight="1">
      <c r="A48" s="195"/>
      <c r="B48" s="124" t="s">
        <v>82</v>
      </c>
      <c r="C48" s="125" t="s">
        <v>82</v>
      </c>
      <c r="D48" s="109"/>
      <c r="E48" s="8">
        <v>3</v>
      </c>
      <c r="F48" s="133"/>
      <c r="G48" s="64"/>
      <c r="H48" s="170" cm="1">
        <f t="array" aca="1" ref="H48" ca="1" xml:space="preserve"> IF(OR($K48="",$K48="I",$K48="F",$K48="X",$K48="W",$K48="U"),0,_xlfn.SWITCH($B48, INDIRECT(ADDRESS(ROW()-2,2)), IF(AND(INDIRECT(ADDRESS(ROW()-1,COLUMN()))=0,INDIRECT(ADDRESS(ROW()-2,COLUMN()))=0),$F48,0), INDIRECT(ADDRESS(ROW()-1,2)), IF(INDIRECT(ADDRESS(ROW()-1,COLUMN()))=0,$F48,0), $F48))</f>
        <v>0</v>
      </c>
      <c r="I48" s="64"/>
      <c r="J48" s="134"/>
      <c r="K48" s="138"/>
      <c r="L48" s="171" cm="1">
        <f t="array" aca="1" ref="L48" ca="1">E48* _xlfn.SWITCH(K48,"A",4,"B+", 3.5,"B",3,"C+",2.5,"C",2,"D+",1.5,"D",1,0)  -IF(COUNTIF(B$5:B48,B48)&gt;1,INDIRECT(ADDRESS(ROW()-1,COLUMN())),0) - IF(COUNTIF(B$5:B48,B48)&gt;2,INDIRECT(ADDRESS(ROW()-2,COLUMN())),0)</f>
        <v>0</v>
      </c>
      <c r="M48" s="172" cm="1">
        <f t="array" aca="1" ref="M48" ca="1">MAX(0, IF(OR(K48="o",K48="s",K48="u",K48="P",K48="w",K48="I",K48="x",K48=""),0,F48)- IF(COUNTIF(B$5:B48,B48)&gt;1,INDIRECT(ADDRESS(ROW()-1,COLUMN())),0) - IF(COUNTIF(B$5:B48,B48)&gt;2,INDIRECT(ADDRESS(ROW()-2,COLUMN())),0))</f>
        <v>0</v>
      </c>
      <c r="N48" s="135"/>
    </row>
    <row r="49" spans="1:14" ht="21" customHeight="1">
      <c r="A49" s="195"/>
      <c r="B49" s="65" t="s">
        <v>83</v>
      </c>
      <c r="C49" s="94" t="s">
        <v>84</v>
      </c>
      <c r="D49" s="94"/>
      <c r="E49" s="56">
        <v>3</v>
      </c>
      <c r="F49" s="131"/>
      <c r="G49" s="43"/>
      <c r="H49" s="170" cm="1">
        <f t="array" aca="1" ref="H49" ca="1" xml:space="preserve"> IF(OR($K49="",$K49="I",$K49="F",$K49="X",$K49="W",$K49="U"),0,_xlfn.SWITCH($B49, INDIRECT(ADDRESS(ROW()-2,2)), IF(AND(INDIRECT(ADDRESS(ROW()-1,COLUMN()))=0,INDIRECT(ADDRESS(ROW()-2,COLUMN()))=0),$F49,0), INDIRECT(ADDRESS(ROW()-1,2)), IF(INDIRECT(ADDRESS(ROW()-1,COLUMN()))=0,$F49,0), $F49))</f>
        <v>0</v>
      </c>
      <c r="I49" s="43"/>
      <c r="J49" s="134"/>
      <c r="K49" s="138"/>
      <c r="L49" s="171" cm="1">
        <f t="array" aca="1" ref="L49" ca="1">E49* _xlfn.SWITCH(K49,"A",4,"B+", 3.5,"B",3,"C+",2.5,"C",2,"D+",1.5,"D",1,0)  -IF(COUNTIF(B$5:B49,B49)&gt;1,INDIRECT(ADDRESS(ROW()-1,COLUMN())),0) - IF(COUNTIF(B$5:B49,B49)&gt;2,INDIRECT(ADDRESS(ROW()-2,COLUMN())),0)</f>
        <v>0</v>
      </c>
      <c r="M49" s="172" cm="1">
        <f t="array" aca="1" ref="M49" ca="1">MAX(0, IF(OR(K49="o",K49="s",K49="u",K49="P",K49="w",K49="I",K49="x",K49=""),0,F49)- IF(COUNTIF(B$5:B49,B49)&gt;1,INDIRECT(ADDRESS(ROW()-1,COLUMN())),0) - IF(COUNTIF(B$5:B49,B49)&gt;2,INDIRECT(ADDRESS(ROW()-2,COLUMN())),0))</f>
        <v>0</v>
      </c>
      <c r="N49" s="135"/>
    </row>
    <row r="50" spans="1:14" ht="13.7" customHeight="1">
      <c r="A50" s="195"/>
      <c r="B50" s="65" t="s">
        <v>85</v>
      </c>
      <c r="C50" s="126" t="s">
        <v>86</v>
      </c>
      <c r="D50" s="110"/>
      <c r="E50" s="56">
        <v>3</v>
      </c>
      <c r="F50" s="131"/>
      <c r="G50" s="43"/>
      <c r="H50" s="170" cm="1">
        <f t="array" aca="1" ref="H50" ca="1" xml:space="preserve"> IF(OR($K50="",$K50="I",$K50="F",$K50="X",$K50="W",$K50="U"),0,_xlfn.SWITCH($B50, INDIRECT(ADDRESS(ROW()-2,2)), IF(AND(INDIRECT(ADDRESS(ROW()-1,COLUMN()))=0,INDIRECT(ADDRESS(ROW()-2,COLUMN()))=0),$F50,0), INDIRECT(ADDRESS(ROW()-1,2)), IF(INDIRECT(ADDRESS(ROW()-1,COLUMN()))=0,$F50,0), $F50))</f>
        <v>0</v>
      </c>
      <c r="I50" s="43"/>
      <c r="J50" s="134"/>
      <c r="K50" s="138"/>
      <c r="L50" s="171" cm="1">
        <f t="array" aca="1" ref="L50" ca="1">E50* _xlfn.SWITCH(K50,"A",4,"B+", 3.5,"B",3,"C+",2.5,"C",2,"D+",1.5,"D",1,0)  -IF(COUNTIF(B$5:B50,B50)&gt;1,INDIRECT(ADDRESS(ROW()-1,COLUMN())),0) - IF(COUNTIF(B$5:B50,B50)&gt;2,INDIRECT(ADDRESS(ROW()-2,COLUMN())),0)</f>
        <v>0</v>
      </c>
      <c r="M50" s="172" cm="1">
        <f t="array" aca="1" ref="M50" ca="1">MAX(0, IF(OR(K50="o",K50="s",K50="u",K50="P",K50="w",K50="I",K50="x",K50=""),0,F50)- IF(COUNTIF(B$5:B50,B50)&gt;1,INDIRECT(ADDRESS(ROW()-1,COLUMN())),0) - IF(COUNTIF(B$5:B50,B50)&gt;2,INDIRECT(ADDRESS(ROW()-2,COLUMN())),0))</f>
        <v>0</v>
      </c>
      <c r="N50" s="135"/>
    </row>
    <row r="51" spans="1:14" ht="15" customHeight="1">
      <c r="A51" s="195"/>
      <c r="B51" s="65" t="s">
        <v>87</v>
      </c>
      <c r="C51" s="127" t="s">
        <v>88</v>
      </c>
      <c r="D51" s="110"/>
      <c r="E51" s="56">
        <v>1</v>
      </c>
      <c r="F51" s="131"/>
      <c r="G51" s="43"/>
      <c r="H51" s="170" cm="1">
        <f t="array" aca="1" ref="H51" ca="1" xml:space="preserve"> IF(OR($K51="",$K51="I",$K51="F",$K51="X",$K51="W",$K51="U"),0,_xlfn.SWITCH($B51, INDIRECT(ADDRESS(ROW()-2,2)), IF(AND(INDIRECT(ADDRESS(ROW()-1,COLUMN()))=0,INDIRECT(ADDRESS(ROW()-2,COLUMN()))=0),$F51,0), INDIRECT(ADDRESS(ROW()-1,2)), IF(INDIRECT(ADDRESS(ROW()-1,COLUMN()))=0,$F51,0), $F51))</f>
        <v>0</v>
      </c>
      <c r="I51" s="43"/>
      <c r="J51" s="134"/>
      <c r="K51" s="138"/>
      <c r="L51" s="171" cm="1">
        <f t="array" aca="1" ref="L51" ca="1">E51* _xlfn.SWITCH(K51,"A",4,"B+", 3.5,"B",3,"C+",2.5,"C",2,"D+",1.5,"D",1,0)  -IF(COUNTIF(B$5:B51,B51)&gt;1,INDIRECT(ADDRESS(ROW()-1,COLUMN())),0) - IF(COUNTIF(B$5:B51,B51)&gt;2,INDIRECT(ADDRESS(ROW()-2,COLUMN())),0)</f>
        <v>0</v>
      </c>
      <c r="M51" s="172" cm="1">
        <f t="array" aca="1" ref="M51" ca="1">MAX(0, IF(OR(K51="o",K51="s",K51="u",K51="P",K51="w",K51="I",K51="x",K51=""),0,F51)- IF(COUNTIF(B$5:B51,B51)&gt;1,INDIRECT(ADDRESS(ROW()-1,COLUMN())),0) - IF(COUNTIF(B$5:B51,B51)&gt;2,INDIRECT(ADDRESS(ROW()-2,COLUMN())),0))</f>
        <v>0</v>
      </c>
      <c r="N51" s="135"/>
    </row>
    <row r="52" spans="1:14" ht="45" customHeight="1">
      <c r="A52" s="197"/>
      <c r="B52" s="66" t="s">
        <v>89</v>
      </c>
      <c r="C52" s="129"/>
      <c r="D52" s="111"/>
      <c r="E52" s="2">
        <v>3</v>
      </c>
      <c r="F52" s="132"/>
      <c r="G52" s="67"/>
      <c r="H52" s="170" cm="1">
        <f t="array" aca="1" ref="H52" ca="1" xml:space="preserve"> IF(OR($K52="",$K52="I",$K52="F",$K52="X",$K52="W",$K52="U"),0,_xlfn.SWITCH($B52, INDIRECT(ADDRESS(ROW()-2,2)), IF(AND(INDIRECT(ADDRESS(ROW()-1,COLUMN()))=0,INDIRECT(ADDRESS(ROW()-2,COLUMN()))=0),$F52,0), INDIRECT(ADDRESS(ROW()-1,2)), IF(INDIRECT(ADDRESS(ROW()-1,COLUMN()))=0,$F52,0), $F52))</f>
        <v>0</v>
      </c>
      <c r="I52" s="67"/>
      <c r="J52" s="134"/>
      <c r="K52" s="139"/>
      <c r="L52" s="171" cm="1">
        <f t="array" aca="1" ref="L52" ca="1">E52* _xlfn.SWITCH(K52,"A",4,"B+", 3.5,"B",3,"C+",2.5,"C",2,"D+",1.5,"D",1,0)  -IF(COUNTIF(B$5:B52,B52)&gt;1,INDIRECT(ADDRESS(ROW()-1,COLUMN())),0) - IF(COUNTIF(B$5:B52,B52)&gt;2,INDIRECT(ADDRESS(ROW()-2,COLUMN())),0)</f>
        <v>0</v>
      </c>
      <c r="M52" s="172" cm="1">
        <f t="array" aca="1" ref="M52" ca="1">MAX(0, IF(OR(K52="o",K52="s",K52="u",K52="P",K52="w",K52="I",K52="x",K52=""),0,F52)- IF(COUNTIF(B$5:B52,B52)&gt;1,INDIRECT(ADDRESS(ROW()-1,COLUMN())),0) - IF(COUNTIF(B$5:B52,B52)&gt;2,INDIRECT(ADDRESS(ROW()-2,COLUMN())),0))</f>
        <v>0</v>
      </c>
      <c r="N52" s="135"/>
    </row>
    <row r="53" spans="1:14" ht="26.45" customHeight="1">
      <c r="A53" s="3" t="s">
        <v>90</v>
      </c>
      <c r="B53" s="212" t="s">
        <v>91</v>
      </c>
      <c r="C53" s="249"/>
      <c r="D53" s="112"/>
      <c r="E53" s="12">
        <v>3</v>
      </c>
      <c r="F53" s="68"/>
      <c r="G53" s="69"/>
      <c r="H53" s="170" cm="1">
        <f t="array" aca="1" ref="H53" ca="1" xml:space="preserve"> IF(OR($K53="",$K53="I",$K53="F",$K53="X",$K53="W",$K53="U"),0,_xlfn.SWITCH($B53, INDIRECT(ADDRESS(ROW()-2,2)), IF(AND(INDIRECT(ADDRESS(ROW()-1,COLUMN()))=0,INDIRECT(ADDRESS(ROW()-2,COLUMN()))=0),$F53,0), INDIRECT(ADDRESS(ROW()-1,2)), IF(INDIRECT(ADDRESS(ROW()-1,COLUMN()))=0,$F53,0), $F53))</f>
        <v>0</v>
      </c>
      <c r="I53" s="69"/>
      <c r="J53" s="134"/>
      <c r="K53" s="139"/>
      <c r="L53" s="171" cm="1">
        <f t="array" aca="1" ref="L53" ca="1">E53* _xlfn.SWITCH(K53,"A",4,"B+", 3.5,"B",3,"C+",2.5,"C",2,"D+",1.5,"D",1,0)  -IF(COUNTIF(B$5:B53,B53)&gt;1,INDIRECT(ADDRESS(ROW()-1,COLUMN())),0) - IF(COUNTIF(B$5:B53,B53)&gt;2,INDIRECT(ADDRESS(ROW()-2,COLUMN())),0)</f>
        <v>0</v>
      </c>
      <c r="M53" s="172" cm="1">
        <f t="array" aca="1" ref="M53" ca="1">MAX(0, IF(OR(K53="o",K53="s",K53="u",K53="P",K53="w",K53="I",K53="x",K53=""),0,F53)- IF(COUNTIF(B$5:B53,B53)&gt;1,INDIRECT(ADDRESS(ROW()-1,COLUMN())),0) - IF(COUNTIF(B$5:B53,B53)&gt;2,INDIRECT(ADDRESS(ROW()-2,COLUMN())),0))</f>
        <v>0</v>
      </c>
      <c r="N53" s="135"/>
    </row>
    <row r="54" spans="1:14" ht="26.25" customHeight="1">
      <c r="A54" s="194" t="s">
        <v>92</v>
      </c>
      <c r="B54" s="198" t="s">
        <v>93</v>
      </c>
      <c r="C54" s="205"/>
      <c r="D54" s="206"/>
      <c r="E54" s="56">
        <v>1</v>
      </c>
      <c r="F54" s="38"/>
      <c r="G54" s="47"/>
      <c r="H54" s="170" cm="1">
        <f t="array" aca="1" ref="H54" ca="1" xml:space="preserve"> IF(OR($K54="",$K54="I",$K54="F",$K54="X",$K54="W",$K54="U"),0,_xlfn.SWITCH($B54, INDIRECT(ADDRESS(ROW()-2,2)), IF(AND(INDIRECT(ADDRESS(ROW()-1,COLUMN()))=0,INDIRECT(ADDRESS(ROW()-2,COLUMN()))=0),$F54,0), INDIRECT(ADDRESS(ROW()-1,2)), IF(INDIRECT(ADDRESS(ROW()-1,COLUMN()))=0,$F54,0), $F54))</f>
        <v>0</v>
      </c>
      <c r="I54" s="47"/>
      <c r="J54" s="134"/>
      <c r="K54" s="139"/>
      <c r="L54" s="171" cm="1">
        <f t="array" aca="1" ref="L54" ca="1">E54* _xlfn.SWITCH(K54,"A",4,"B+", 3.5,"B",3,"C+",2.5,"C",2,"D+",1.5,"D",1,0)  -IF(COUNTIF(B$5:B54,B54)&gt;1,INDIRECT(ADDRESS(ROW()-1,COLUMN())),0) - IF(COUNTIF(B$5:B54,B54)&gt;2,INDIRECT(ADDRESS(ROW()-2,COLUMN())),0)</f>
        <v>0</v>
      </c>
      <c r="M54" s="172" cm="1">
        <f t="array" aca="1" ref="M54" ca="1">MAX(0, IF(OR(K54="o",K54="s",K54="u",K54="P",K54="w",K54="I",K54="x",K54=""),0,F54)- IF(COUNTIF(B$5:B54,B54)&gt;1,INDIRECT(ADDRESS(ROW()-1,COLUMN())),0) - IF(COUNTIF(B$5:B54,B54)&gt;2,INDIRECT(ADDRESS(ROW()-2,COLUMN())),0))</f>
        <v>0</v>
      </c>
      <c r="N54" s="135"/>
    </row>
    <row r="55" spans="1:14" ht="13.5" customHeight="1">
      <c r="A55" s="195"/>
      <c r="B55" s="60" t="s">
        <v>70</v>
      </c>
      <c r="C55" s="96" t="s">
        <v>71</v>
      </c>
      <c r="D55" s="106" t="s">
        <v>72</v>
      </c>
      <c r="E55" s="99"/>
      <c r="F55" s="61"/>
      <c r="G55" s="63"/>
      <c r="H55" s="63"/>
      <c r="I55" s="63"/>
      <c r="J55" s="146"/>
      <c r="K55" s="141"/>
      <c r="L55" s="150"/>
      <c r="M55" s="141"/>
      <c r="N55" s="135"/>
    </row>
    <row r="56" spans="1:14" ht="48" customHeight="1">
      <c r="A56" s="195"/>
      <c r="B56" s="128" t="s">
        <v>94</v>
      </c>
      <c r="C56" s="128" t="s">
        <v>95</v>
      </c>
      <c r="D56" s="188" t="s">
        <v>96</v>
      </c>
      <c r="E56" s="2">
        <v>3</v>
      </c>
      <c r="F56" s="132"/>
      <c r="G56" s="67"/>
      <c r="H56" s="170" cm="1">
        <f t="array" aca="1" ref="H56" ca="1" xml:space="preserve"> IF(OR($K56="",$K56="I",$K56="F",$K56="X",$K56="W",$K56="U"),0,_xlfn.SWITCH($B56, INDIRECT(ADDRESS(ROW()-2,2)), IF(AND(INDIRECT(ADDRESS(ROW()-1,COLUMN()))=0,INDIRECT(ADDRESS(ROW()-2,COLUMN()))=0),$F56,0), INDIRECT(ADDRESS(ROW()-1,2)), IF(INDIRECT(ADDRESS(ROW()-1,COLUMN()))=0,$F56,0), $F56))</f>
        <v>0</v>
      </c>
      <c r="I56" s="67"/>
      <c r="J56" s="134"/>
      <c r="K56" s="139"/>
      <c r="L56" s="171" cm="1">
        <f t="array" aca="1" ref="L56" ca="1">E56* _xlfn.SWITCH(K56,"A",4,"B+", 3.5,"B",3,"C+",2.5,"C",2,"D+",1.5,"D",1,0)  -IF(COUNTIF(B$5:B56,B56)&gt;1,INDIRECT(ADDRESS(ROW()-1,COLUMN())),0) - IF(COUNTIF(B$5:B56,B56)&gt;2,INDIRECT(ADDRESS(ROW()-2,COLUMN())),0)</f>
        <v>0</v>
      </c>
      <c r="M56" s="172" cm="1">
        <f t="array" aca="1" ref="M56" ca="1">MAX(0, IF(OR(K56="o",K56="s",K56="u",K56="P",K56="w",K56="I",K56="x",K56=""),0,F56)- IF(COUNTIF(B$5:B56,B56)&gt;1,INDIRECT(ADDRESS(ROW()-1,COLUMN())),0) - IF(COUNTIF(B$5:B56,B56)&gt;2,INDIRECT(ADDRESS(ROW()-2,COLUMN())),0))</f>
        <v>0</v>
      </c>
      <c r="N56" s="135"/>
    </row>
    <row r="57" spans="1:14" ht="24" customHeight="1">
      <c r="A57" s="194" t="s">
        <v>97</v>
      </c>
      <c r="B57" s="192" t="s">
        <v>98</v>
      </c>
      <c r="C57" s="242"/>
      <c r="D57" s="102"/>
      <c r="E57" s="30">
        <v>3</v>
      </c>
      <c r="F57" s="38"/>
      <c r="G57" s="47"/>
      <c r="H57" s="170" cm="1">
        <f t="array" aca="1" ref="H57" ca="1" xml:space="preserve"> IF(OR($K57="",$K57="I",$K57="F",$K57="X",$K57="W",$K57="U"),0,_xlfn.SWITCH($B57, INDIRECT(ADDRESS(ROW()-2,2)), IF(AND(INDIRECT(ADDRESS(ROW()-1,COLUMN()))=0,INDIRECT(ADDRESS(ROW()-2,COLUMN()))=0),$F57,0), INDIRECT(ADDRESS(ROW()-1,2)), IF(INDIRECT(ADDRESS(ROW()-1,COLUMN()))=0,$F57,0), $F57))</f>
        <v>0</v>
      </c>
      <c r="I57" s="47"/>
      <c r="J57" s="134"/>
      <c r="K57" s="139"/>
      <c r="L57" s="171" cm="1">
        <f t="array" aca="1" ref="L57" ca="1">E57* _xlfn.SWITCH(K57,"A",4,"B+", 3.5,"B",3,"C+",2.5,"C",2,"D+",1.5,"D",1,0)  -IF(COUNTIF(B$5:B57,B57)&gt;1,INDIRECT(ADDRESS(ROW()-1,COLUMN())),0) - IF(COUNTIF(B$5:B57,B57)&gt;2,INDIRECT(ADDRESS(ROW()-2,COLUMN())),0)</f>
        <v>0</v>
      </c>
      <c r="M57" s="172" cm="1">
        <f t="array" aca="1" ref="M57" ca="1">MAX(0, IF(OR(K57="o",K57="s",K57="u",K57="P",K57="w",K57="I",K57="x",K57=""),0,F57)- IF(COUNTIF(B$5:B57,B57)&gt;1,INDIRECT(ADDRESS(ROW()-1,COLUMN())),0) - IF(COUNTIF(B$5:B57,B57)&gt;2,INDIRECT(ADDRESS(ROW()-2,COLUMN())),0))</f>
        <v>0</v>
      </c>
      <c r="N57" s="135"/>
    </row>
    <row r="58" spans="1:14" ht="17.100000000000001" customHeight="1">
      <c r="A58" s="195"/>
      <c r="B58" s="70" t="s">
        <v>99</v>
      </c>
      <c r="C58" s="97" t="s">
        <v>100</v>
      </c>
      <c r="D58" s="109"/>
      <c r="E58" s="56">
        <v>3</v>
      </c>
      <c r="F58" s="131"/>
      <c r="G58" s="47"/>
      <c r="H58" s="170" cm="1">
        <f t="array" aca="1" ref="H58" ca="1" xml:space="preserve"> IF(OR($K58="",$K58="I",$K58="F",$K58="X",$K58="W",$K58="U"),0,_xlfn.SWITCH($B58, INDIRECT(ADDRESS(ROW()-2,2)), IF(AND(INDIRECT(ADDRESS(ROW()-1,COLUMN()))=0,INDIRECT(ADDRESS(ROW()-2,COLUMN()))=0),$F58,0), INDIRECT(ADDRESS(ROW()-1,2)), IF(INDIRECT(ADDRESS(ROW()-1,COLUMN()))=0,$F58,0), $F58))</f>
        <v>0</v>
      </c>
      <c r="I58" s="47"/>
      <c r="J58" s="134"/>
      <c r="K58" s="139"/>
      <c r="L58" s="171" cm="1">
        <f t="array" aca="1" ref="L58" ca="1">E58* _xlfn.SWITCH(K58,"A",4,"B+", 3.5,"B",3,"C+",2.5,"C",2,"D+",1.5,"D",1,0)  -IF(COUNTIF(B$5:B58,B58)&gt;1,INDIRECT(ADDRESS(ROW()-1,COLUMN())),0) - IF(COUNTIF(B$5:B58,B58)&gt;2,INDIRECT(ADDRESS(ROW()-2,COLUMN())),0)</f>
        <v>0</v>
      </c>
      <c r="M58" s="172" cm="1">
        <f t="array" aca="1" ref="M58" ca="1">MAX(0, IF(OR(K58="o",K58="s",K58="u",K58="P",K58="w",K58="I",K58="x",K58=""),0,F58)- IF(COUNTIF(B$5:B58,B58)&gt;1,INDIRECT(ADDRESS(ROW()-1,COLUMN())),0) - IF(COUNTIF(B$5:B58,B58)&gt;2,INDIRECT(ADDRESS(ROW()-2,COLUMN())),0))</f>
        <v>0</v>
      </c>
      <c r="N58" s="135"/>
    </row>
    <row r="59" spans="1:14" ht="12" customHeight="1">
      <c r="A59" s="195"/>
      <c r="B59" s="60" t="s">
        <v>70</v>
      </c>
      <c r="C59" s="96" t="s">
        <v>71</v>
      </c>
      <c r="D59" s="106" t="s">
        <v>72</v>
      </c>
      <c r="E59" s="99"/>
      <c r="F59" s="61"/>
      <c r="G59" s="63"/>
      <c r="H59" s="63"/>
      <c r="I59" s="63"/>
      <c r="J59" s="146"/>
      <c r="K59" s="141"/>
      <c r="L59" s="150"/>
      <c r="M59" s="141"/>
      <c r="N59" s="135"/>
    </row>
    <row r="60" spans="1:14" ht="52.5" customHeight="1">
      <c r="A60" s="195"/>
      <c r="B60" s="128"/>
      <c r="C60" s="128" t="s">
        <v>101</v>
      </c>
      <c r="D60" s="188" t="s">
        <v>96</v>
      </c>
      <c r="E60" s="2">
        <v>3</v>
      </c>
      <c r="F60" s="132"/>
      <c r="G60" s="67"/>
      <c r="H60" s="170" cm="1">
        <f t="array" aca="1" ref="H60" ca="1" xml:space="preserve"> IF(OR($K60="",$K60="I",$K60="F",$K60="X",$K60="W",$K60="U"),0,_xlfn.SWITCH($B60, INDIRECT(ADDRESS(ROW()-2,2)), IF(AND(INDIRECT(ADDRESS(ROW()-1,COLUMN()))=0,INDIRECT(ADDRESS(ROW()-2,COLUMN()))=0),$F60,0), INDIRECT(ADDRESS(ROW()-1,2)), IF(INDIRECT(ADDRESS(ROW()-1,COLUMN()))=0,$F60,0), $F60))</f>
        <v>0</v>
      </c>
      <c r="I60" s="67"/>
      <c r="J60" s="134"/>
      <c r="K60" s="139"/>
      <c r="L60" s="171" cm="1">
        <f t="array" aca="1" ref="L60" ca="1">E60* _xlfn.SWITCH(K60,"A",4,"B+", 3.5,"B",3,"C+",2.5,"C",2,"D+",1.5,"D",1,0)  -IF(COUNTIF(B$5:B60,B60)&gt;1,INDIRECT(ADDRESS(ROW()-1,COLUMN())),0) - IF(COUNTIF(B$5:B60,B60)&gt;2,INDIRECT(ADDRESS(ROW()-2,COLUMN())),0)</f>
        <v>0</v>
      </c>
      <c r="M60" s="172" cm="1">
        <f t="array" aca="1" ref="M60" ca="1">MAX(0, IF(OR(K60="o",K60="s",K60="u",K60="P",K60="w",K60="I",K60="x",K60=""),0,F60)- IF(COUNTIF(B$5:B60,B60)&gt;1,INDIRECT(ADDRESS(ROW()-1,COLUMN())),0) - IF(COUNTIF(B$5:B60,B60)&gt;2,INDIRECT(ADDRESS(ROW()-2,COLUMN())),0))</f>
        <v>0</v>
      </c>
      <c r="N60" s="135"/>
    </row>
    <row r="61" spans="1:14" ht="16.7" customHeight="1">
      <c r="A61" s="86"/>
      <c r="B61" s="87"/>
      <c r="C61" s="87"/>
      <c r="D61" s="113"/>
      <c r="E61" s="88"/>
      <c r="F61" s="89"/>
      <c r="G61" s="90"/>
      <c r="H61" s="90"/>
      <c r="I61" s="90"/>
      <c r="J61" s="91"/>
      <c r="K61" s="143"/>
      <c r="L61" s="152"/>
      <c r="M61" s="143"/>
      <c r="N61" s="135"/>
    </row>
    <row r="62" spans="1:14" ht="16.7" customHeight="1">
      <c r="A62" s="85"/>
      <c r="B62" s="192" t="s">
        <v>102</v>
      </c>
      <c r="C62" s="242"/>
      <c r="D62" s="102"/>
      <c r="E62" s="30">
        <v>2</v>
      </c>
      <c r="F62" s="31"/>
      <c r="G62" s="32"/>
      <c r="H62" s="32"/>
      <c r="I62" s="170" cm="1">
        <f t="array" aca="1" ref="I62" ca="1" xml:space="preserve"> IF(OR($K62="",$K62="I",$K62="F",$K62="X",$K62="W",$K62="U"),0,_xlfn.SWITCH($B62, INDIRECT(ADDRESS(ROW()-2,2)), IF(AND(INDIRECT(ADDRESS(ROW()-1,COLUMN()))=0,INDIRECT(ADDRESS(ROW()-2,COLUMN()))=0),$F62,0), INDIRECT(ADDRESS(ROW()-1,2)), IF(INDIRECT(ADDRESS(ROW()-1,COLUMN()))=0,$F62,0), $F62))</f>
        <v>0</v>
      </c>
      <c r="J62" s="134"/>
      <c r="K62" s="138"/>
      <c r="L62" s="171" cm="1">
        <f t="array" aca="1" ref="L62" ca="1">E62* _xlfn.SWITCH(K62,"A",4,"B+", 3.5,"B",3,"C+",2.5,"C",2,"D+",1.5,"D",1,0)  -IF(COUNTIF(B$5:B62,B62)&gt;1,INDIRECT(ADDRESS(ROW()-1,COLUMN())),0) - IF(COUNTIF(B$5:B62,B62)&gt;2,INDIRECT(ADDRESS(ROW()-2,COLUMN())),0)</f>
        <v>0</v>
      </c>
      <c r="M62" s="172" cm="1">
        <f t="array" aca="1" ref="M62" ca="1">MAX(0, IF(OR(K62="o",K62="s",K62="u",K62="P",K62="w",K62="I",K62="x",K62=""),0,F62)- IF(COUNTIF(B$5:B62,B62)&gt;1,INDIRECT(ADDRESS(ROW()-1,COLUMN())),0) - IF(COUNTIF(B$5:B62,B62)&gt;2,INDIRECT(ADDRESS(ROW()-2,COLUMN())),0))</f>
        <v>0</v>
      </c>
      <c r="N62" s="135"/>
    </row>
    <row r="63" spans="1:14" ht="16.7" customHeight="1">
      <c r="A63" s="85"/>
      <c r="B63" s="192" t="s">
        <v>103</v>
      </c>
      <c r="C63" s="242"/>
      <c r="D63" s="102"/>
      <c r="E63" s="30">
        <v>2</v>
      </c>
      <c r="F63" s="31"/>
      <c r="G63" s="32"/>
      <c r="H63" s="32"/>
      <c r="I63" s="170" cm="1">
        <f t="array" aca="1" ref="I63" ca="1" xml:space="preserve"> IF(OR($K63="",$K63="I",$K63="F",$K63="X",$K63="W",$K63="U"),0,_xlfn.SWITCH($B63, INDIRECT(ADDRESS(ROW()-2,2)), IF(AND(INDIRECT(ADDRESS(ROW()-1,COLUMN()))=0,INDIRECT(ADDRESS(ROW()-2,COLUMN()))=0),$F63,0), INDIRECT(ADDRESS(ROW()-1,2)), IF(INDIRECT(ADDRESS(ROW()-1,COLUMN()))=0,$F63,0), $F63))</f>
        <v>0</v>
      </c>
      <c r="J63" s="134"/>
      <c r="K63" s="138"/>
      <c r="L63" s="171" cm="1">
        <f t="array" aca="1" ref="L63" ca="1">E63* _xlfn.SWITCH(K63,"A",4,"B+", 3.5,"B",3,"C+",2.5,"C",2,"D+",1.5,"D",1,0)  -IF(COUNTIF(B$5:B63,B63)&gt;1,INDIRECT(ADDRESS(ROW()-1,COLUMN())),0) - IF(COUNTIF(B$5:B63,B63)&gt;2,INDIRECT(ADDRESS(ROW()-2,COLUMN())),0)</f>
        <v>0</v>
      </c>
      <c r="M63" s="172" cm="1">
        <f t="array" aca="1" ref="M63" ca="1">MAX(0, IF(OR(K63="o",K63="s",K63="u",K63="P",K63="w",K63="I",K63="x",K63=""),0,F63)- IF(COUNTIF(B$5:B63,B63)&gt;1,INDIRECT(ADDRESS(ROW()-1,COLUMN())),0) - IF(COUNTIF(B$5:B63,B63)&gt;2,INDIRECT(ADDRESS(ROW()-2,COLUMN())),0))</f>
        <v>0</v>
      </c>
      <c r="N63" s="135"/>
    </row>
    <row r="64" spans="1:14" ht="16.7" customHeight="1">
      <c r="A64" s="85"/>
      <c r="B64" s="192" t="s">
        <v>104</v>
      </c>
      <c r="C64" s="242"/>
      <c r="D64" s="102"/>
      <c r="E64" s="30">
        <v>2</v>
      </c>
      <c r="F64" s="31"/>
      <c r="G64" s="32"/>
      <c r="H64" s="32"/>
      <c r="I64" s="170" cm="1">
        <f t="array" aca="1" ref="I64" ca="1" xml:space="preserve"> IF(OR($K64="",$K64="I",$K64="F",$K64="X",$K64="W",$K64="U"),0,_xlfn.SWITCH($B64, INDIRECT(ADDRESS(ROW()-2,2)), IF(AND(INDIRECT(ADDRESS(ROW()-1,COLUMN()))=0,INDIRECT(ADDRESS(ROW()-2,COLUMN()))=0),$F64,0), INDIRECT(ADDRESS(ROW()-1,2)), IF(INDIRECT(ADDRESS(ROW()-1,COLUMN()))=0,$F64,0), $F64))</f>
        <v>0</v>
      </c>
      <c r="J64" s="134"/>
      <c r="K64" s="138"/>
      <c r="L64" s="171" cm="1">
        <f t="array" aca="1" ref="L64" ca="1">E64* _xlfn.SWITCH(K64,"A",4,"B+", 3.5,"B",3,"C+",2.5,"C",2,"D+",1.5,"D",1,0)  -IF(COUNTIF(B$5:B64,B64)&gt;1,INDIRECT(ADDRESS(ROW()-1,COLUMN())),0) - IF(COUNTIF(B$5:B64,B64)&gt;2,INDIRECT(ADDRESS(ROW()-2,COLUMN())),0)</f>
        <v>0</v>
      </c>
      <c r="M64" s="172" cm="1">
        <f t="array" aca="1" ref="M64" ca="1">MAX(0, IF(OR(K64="o",K64="s",K64="u",K64="P",K64="w",K64="I",K64="x",K64=""),0,F64)- IF(COUNTIF(B$5:B64,B64)&gt;1,INDIRECT(ADDRESS(ROW()-1,COLUMN())),0) - IF(COUNTIF(B$5:B64,B64)&gt;2,INDIRECT(ADDRESS(ROW()-2,COLUMN())),0))</f>
        <v>0</v>
      </c>
      <c r="N64" s="135"/>
    </row>
    <row r="65" spans="1:14" ht="16.7" customHeight="1">
      <c r="A65" s="85"/>
      <c r="B65" s="192" t="s">
        <v>104</v>
      </c>
      <c r="C65" s="242"/>
      <c r="D65" s="102"/>
      <c r="E65" s="30">
        <v>3</v>
      </c>
      <c r="F65" s="33"/>
      <c r="G65" s="32"/>
      <c r="H65" s="32"/>
      <c r="I65" s="170" cm="1">
        <f t="array" aca="1" ref="I65" ca="1" xml:space="preserve"> IF(OR($K65="",$K65="I",$K65="F",$K65="X",$K65="W",$K65="U"),0,_xlfn.SWITCH($B65, INDIRECT(ADDRESS(ROW()-2,2)), IF(AND(INDIRECT(ADDRESS(ROW()-1,COLUMN()))=0,INDIRECT(ADDRESS(ROW()-2,COLUMN()))=0),$F65,0), INDIRECT(ADDRESS(ROW()-1,2)), IF(INDIRECT(ADDRESS(ROW()-1,COLUMN()))=0,$F65,0), $F65))</f>
        <v>0</v>
      </c>
      <c r="J65" s="134"/>
      <c r="K65" s="138"/>
      <c r="L65" s="171" cm="1">
        <f t="array" aca="1" ref="L65" ca="1">E65* _xlfn.SWITCH(K65,"A",4,"B+", 3.5,"B",3,"C+",2.5,"C",2,"D+",1.5,"D",1,0)  -IF(COUNTIF(B$5:B65,B65)&gt;1,INDIRECT(ADDRESS(ROW()-1,COLUMN())),0) - IF(COUNTIF(B$5:B65,B65)&gt;2,INDIRECT(ADDRESS(ROW()-2,COLUMN())),0)</f>
        <v>0</v>
      </c>
      <c r="M65" s="172" cm="1">
        <f t="array" aca="1" ref="M65" ca="1">MAX(0, IF(OR(K65="o",K65="s",K65="u",K65="P",K65="w",K65="I",K65="x",K65=""),0,F65)- IF(COUNTIF(B$5:B65,B65)&gt;1,INDIRECT(ADDRESS(ROW()-1,COLUMN())),0) - IF(COUNTIF(B$5:B65,B65)&gt;2,INDIRECT(ADDRESS(ROW()-2,COLUMN())),0))</f>
        <v>0</v>
      </c>
      <c r="N65" s="135"/>
    </row>
    <row r="66" spans="1:14" ht="16.7" customHeight="1">
      <c r="A66" s="85"/>
      <c r="B66" s="192" t="s">
        <v>105</v>
      </c>
      <c r="C66" s="242"/>
      <c r="D66" s="102"/>
      <c r="E66" s="30">
        <v>2</v>
      </c>
      <c r="F66" s="31"/>
      <c r="G66" s="32"/>
      <c r="H66" s="32"/>
      <c r="I66" s="170" cm="1">
        <f t="array" aca="1" ref="I66" ca="1" xml:space="preserve"> IF(OR($K66="",$K66="I",$K66="F",$K66="X",$K66="W",$K66="U"),0,_xlfn.SWITCH($B66, INDIRECT(ADDRESS(ROW()-2,2)), IF(AND(INDIRECT(ADDRESS(ROW()-1,COLUMN()))=0,INDIRECT(ADDRESS(ROW()-2,COLUMN()))=0),$F66,0), INDIRECT(ADDRESS(ROW()-1,2)), IF(INDIRECT(ADDRESS(ROW()-1,COLUMN()))=0,$F66,0), $F66))</f>
        <v>0</v>
      </c>
      <c r="J66" s="134"/>
      <c r="K66" s="138"/>
      <c r="L66" s="171" cm="1">
        <f t="array" aca="1" ref="L66" ca="1">E66* _xlfn.SWITCH(K66,"A",4,"B+", 3.5,"B",3,"C+",2.5,"C",2,"D+",1.5,"D",1,0)  -IF(COUNTIF(B$5:B66,B66)&gt;1,INDIRECT(ADDRESS(ROW()-1,COLUMN())),0) - IF(COUNTIF(B$5:B66,B66)&gt;2,INDIRECT(ADDRESS(ROW()-2,COLUMN())),0)</f>
        <v>0</v>
      </c>
      <c r="M66" s="172" cm="1">
        <f t="array" aca="1" ref="M66" ca="1">MAX(0, IF(OR(K66="o",K66="s",K66="u",K66="P",K66="w",K66="I",K66="x",K66=""),0,F66)- IF(COUNTIF(B$5:B66,B66)&gt;1,INDIRECT(ADDRESS(ROW()-1,COLUMN())),0) - IF(COUNTIF(B$5:B66,B66)&gt;2,INDIRECT(ADDRESS(ROW()-2,COLUMN())),0))</f>
        <v>0</v>
      </c>
      <c r="N66" s="135"/>
    </row>
    <row r="67" spans="1:14" ht="16.7" customHeight="1">
      <c r="A67" s="85"/>
      <c r="B67" s="192" t="s">
        <v>106</v>
      </c>
      <c r="C67" s="242"/>
      <c r="D67" s="102"/>
      <c r="E67" s="30">
        <v>2</v>
      </c>
      <c r="F67" s="31"/>
      <c r="G67" s="32"/>
      <c r="H67" s="32"/>
      <c r="I67" s="170" cm="1">
        <f t="array" aca="1" ref="I67" ca="1" xml:space="preserve"> IF(OR($K67="",$K67="I",$K67="F",$K67="X",$K67="W",$K67="U"),0,_xlfn.SWITCH($B67, INDIRECT(ADDRESS(ROW()-2,2)), IF(AND(INDIRECT(ADDRESS(ROW()-1,COLUMN()))=0,INDIRECT(ADDRESS(ROW()-2,COLUMN()))=0),$F67,0), INDIRECT(ADDRESS(ROW()-1,2)), IF(INDIRECT(ADDRESS(ROW()-1,COLUMN()))=0,$F67,0), $F67))</f>
        <v>0</v>
      </c>
      <c r="J67" s="134"/>
      <c r="K67" s="148"/>
      <c r="L67" s="171" cm="1">
        <f t="array" aca="1" ref="L67" ca="1">E67* _xlfn.SWITCH(K67,"A",4,"B+", 3.5,"B",3,"C+",2.5,"C",2,"D+",1.5,"D",1,0)  -IF(COUNTIF(B$5:B67,B67)&gt;1,INDIRECT(ADDRESS(ROW()-1,COLUMN())),0) - IF(COUNTIF(B$5:B67,B67)&gt;2,INDIRECT(ADDRESS(ROW()-2,COLUMN())),0)</f>
        <v>0</v>
      </c>
      <c r="M67" s="172" cm="1">
        <f t="array" aca="1" ref="M67" ca="1">MAX(0, IF(OR(K67="o",K67="s",K67="u",K67="P",K67="w",K67="I",K67="x",K67=""),0,F67)- IF(COUNTIF(B$5:B67,B67)&gt;1,INDIRECT(ADDRESS(ROW()-1,COLUMN())),0) - IF(COUNTIF(B$5:B67,B67)&gt;2,INDIRECT(ADDRESS(ROW()-2,COLUMN())),0))</f>
        <v>0</v>
      </c>
      <c r="N67" s="135"/>
    </row>
    <row r="68" spans="1:14" ht="16.7" customHeight="1">
      <c r="A68" s="85"/>
      <c r="B68" s="192" t="s">
        <v>107</v>
      </c>
      <c r="C68" s="242"/>
      <c r="D68" s="102"/>
      <c r="E68" s="30">
        <v>2</v>
      </c>
      <c r="F68" s="31"/>
      <c r="G68" s="47"/>
      <c r="H68" s="47"/>
      <c r="I68" s="170" cm="1">
        <f t="array" aca="1" ref="I68" ca="1" xml:space="preserve"> IF(OR($K68="",$K68="I",$K68="F",$K68="X",$K68="W",$K68="U"),0,_xlfn.SWITCH($B68, INDIRECT(ADDRESS(ROW()-2,2)), IF(AND(INDIRECT(ADDRESS(ROW()-1,COLUMN()))=0,INDIRECT(ADDRESS(ROW()-2,COLUMN()))=0),$F68,0), INDIRECT(ADDRESS(ROW()-1,2)), IF(INDIRECT(ADDRESS(ROW()-1,COLUMN()))=0,$F68,0), $F68))</f>
        <v>0</v>
      </c>
      <c r="J68" s="134"/>
      <c r="K68" s="4"/>
      <c r="L68" s="171" cm="1">
        <f t="array" aca="1" ref="L68" ca="1">E68* _xlfn.SWITCH(K68,"A",4,"B+", 3.5,"B",3,"C+",2.5,"C",2,"D+",1.5,"D",1,0)  -IF(COUNTIF(B$5:B68,B68)&gt;1,INDIRECT(ADDRESS(ROW()-1,COLUMN())),0) - IF(COUNTIF(B$5:B68,B68)&gt;2,INDIRECT(ADDRESS(ROW()-2,COLUMN())),0)</f>
        <v>0</v>
      </c>
      <c r="M68" s="172" cm="1">
        <f t="array" aca="1" ref="M68" ca="1">MAX(0, IF(OR(K68="o",K68="s",K68="u",K68="P",K68="w",K68="I",K68="x",K68=""),0,F68)- IF(COUNTIF(B$5:B68,B68)&gt;1,INDIRECT(ADDRESS(ROW()-1,COLUMN())),0) - IF(COUNTIF(B$5:B68,B68)&gt;2,INDIRECT(ADDRESS(ROW()-2,COLUMN())),0))</f>
        <v>0</v>
      </c>
      <c r="N68" s="135"/>
    </row>
    <row r="69" spans="1:14" ht="16.7" customHeight="1">
      <c r="A69" s="85"/>
      <c r="B69" s="193" t="s">
        <v>108</v>
      </c>
      <c r="C69" s="250"/>
      <c r="D69" s="114"/>
      <c r="E69" s="30"/>
      <c r="F69" s="42"/>
      <c r="G69" s="47"/>
      <c r="H69" s="47"/>
      <c r="I69" s="170" cm="1">
        <f t="array" aca="1" ref="I69" ca="1" xml:space="preserve"> IF(OR($K69="",$K69="I",$K69="F",$K69="X",$K69="W",$K69="U"),0,_xlfn.SWITCH($B69, INDIRECT(ADDRESS(ROW()-2,2)), IF(AND(INDIRECT(ADDRESS(ROW()-1,COLUMN()))=0,INDIRECT(ADDRESS(ROW()-2,COLUMN()))=0),$F69,0), INDIRECT(ADDRESS(ROW()-1,2)), IF(INDIRECT(ADDRESS(ROW()-1,COLUMN()))=0,$F69,0), $F69))</f>
        <v>0</v>
      </c>
      <c r="J69" s="134"/>
      <c r="K69" s="4"/>
      <c r="L69" s="171" cm="1">
        <f t="array" aca="1" ref="L69" ca="1">E69* _xlfn.SWITCH(K69,"A",4,"B+", 3.5,"B",3,"C+",2.5,"C",2,"D+",1.5,"D",1,0)  -IF(COUNTIF(B$5:B69,B69)&gt;1,INDIRECT(ADDRESS(ROW()-1,COLUMN())),0) - IF(COUNTIF(B$5:B69,B69)&gt;2,INDIRECT(ADDRESS(ROW()-2,COLUMN())),0)</f>
        <v>0</v>
      </c>
      <c r="M69" s="172" cm="1">
        <f t="array" aca="1" ref="M69" ca="1">MAX(0, IF(OR(K69="o",K69="s",K69="u",K69="P",K69="w",K69="I",K69="x",K69=""),0,F69)- IF(COUNTIF(B$5:B69,B69)&gt;1,INDIRECT(ADDRESS(ROW()-1,COLUMN())),0) - IF(COUNTIF(B$5:B69,B69)&gt;2,INDIRECT(ADDRESS(ROW()-2,COLUMN())),0))</f>
        <v>0</v>
      </c>
      <c r="N69" s="135"/>
    </row>
    <row r="70" spans="1:14" ht="16.7" customHeight="1">
      <c r="A70" s="85"/>
      <c r="B70" s="193" t="s">
        <v>108</v>
      </c>
      <c r="C70" s="250"/>
      <c r="D70" s="114"/>
      <c r="E70" s="30"/>
      <c r="F70" s="42"/>
      <c r="G70" s="47"/>
      <c r="H70" s="47"/>
      <c r="I70" s="170" cm="1">
        <f t="array" aca="1" ref="I70" ca="1" xml:space="preserve"> IF(OR($K70="",$K70="I",$K70="F",$K70="X",$K70="W",$K70="U"),0,_xlfn.SWITCH($B70, INDIRECT(ADDRESS(ROW()-2,2)), IF(AND(INDIRECT(ADDRESS(ROW()-1,COLUMN()))=0,INDIRECT(ADDRESS(ROW()-2,COLUMN()))=0),$F70,0), INDIRECT(ADDRESS(ROW()-1,2)), IF(INDIRECT(ADDRESS(ROW()-1,COLUMN()))=0,$F70,0), $F70))</f>
        <v>0</v>
      </c>
      <c r="J70" s="134"/>
      <c r="K70" s="4"/>
      <c r="L70" s="171" cm="1">
        <f t="array" aca="1" ref="L70" ca="1">E70* _xlfn.SWITCH(K70,"A",4,"B+", 3.5,"B",3,"C+",2.5,"C",2,"D+",1.5,"D",1,0)  -IF(COUNTIF(B$5:B70,B70)&gt;1,INDIRECT(ADDRESS(ROW()-1,COLUMN())),0) - IF(COUNTIF(B$5:B70,B70)&gt;2,INDIRECT(ADDRESS(ROW()-2,COLUMN())),0)</f>
        <v>0</v>
      </c>
      <c r="M70" s="172" cm="1">
        <f t="array" aca="1" ref="M70" ca="1">MAX(0, IF(OR(K70="o",K70="s",K70="u",K70="P",K70="w",K70="I",K70="x",K70=""),0,F70)- IF(COUNTIF(B$5:B70,B70)&gt;1,INDIRECT(ADDRESS(ROW()-1,COLUMN())),0) - IF(COUNTIF(B$5:B70,B70)&gt;2,INDIRECT(ADDRESS(ROW()-2,COLUMN())),0))</f>
        <v>0</v>
      </c>
      <c r="N70" s="135"/>
    </row>
    <row r="71" spans="1:14" ht="16.7" customHeight="1">
      <c r="A71" s="85"/>
      <c r="B71" s="193" t="s">
        <v>108</v>
      </c>
      <c r="C71" s="250"/>
      <c r="D71" s="114"/>
      <c r="E71" s="30"/>
      <c r="F71" s="42"/>
      <c r="G71" s="47"/>
      <c r="H71" s="47"/>
      <c r="I71" s="170" cm="1">
        <f t="array" aca="1" ref="I71" ca="1" xml:space="preserve"> IF(OR($K71="",$K71="I",$K71="F",$K71="X",$K71="W",$K71="U"),0,_xlfn.SWITCH($B71, INDIRECT(ADDRESS(ROW()-2,2)), IF(AND(INDIRECT(ADDRESS(ROW()-1,COLUMN()))=0,INDIRECT(ADDRESS(ROW()-2,COLUMN()))=0),$F71,0), INDIRECT(ADDRESS(ROW()-1,2)), IF(INDIRECT(ADDRESS(ROW()-1,COLUMN()))=0,$F71,0), $F71))</f>
        <v>0</v>
      </c>
      <c r="J71" s="134"/>
      <c r="K71" s="4"/>
      <c r="L71" s="171" cm="1">
        <f t="array" aca="1" ref="L71" ca="1">E71* _xlfn.SWITCH(K71,"A",4,"B+", 3.5,"B",3,"C+",2.5,"C",2,"D+",1.5,"D",1,0)  -IF(COUNTIF(B$5:B71,B71)&gt;1,INDIRECT(ADDRESS(ROW()-1,COLUMN())),0) - IF(COUNTIF(B$5:B71,B71)&gt;2,INDIRECT(ADDRESS(ROW()-2,COLUMN())),0)</f>
        <v>0</v>
      </c>
      <c r="M71" s="172" cm="1">
        <f t="array" aca="1" ref="M71" ca="1">MAX(0, IF(OR(K71="o",K71="s",K71="u",K71="P",K71="w",K71="I",K71="x",K71=""),0,F71)- IF(COUNTIF(B$5:B71,B71)&gt;1,INDIRECT(ADDRESS(ROW()-1,COLUMN())),0) - IF(COUNTIF(B$5:B71,B71)&gt;2,INDIRECT(ADDRESS(ROW()-2,COLUMN())),0))</f>
        <v>0</v>
      </c>
      <c r="N71" s="135"/>
    </row>
    <row r="72" spans="1:14" ht="22.35" customHeight="1">
      <c r="A72" s="196" t="s">
        <v>109</v>
      </c>
      <c r="B72" s="251"/>
      <c r="C72" s="251"/>
      <c r="D72" s="115"/>
      <c r="E72" s="71"/>
      <c r="F72" s="42">
        <f>SUM(F69:F71)</f>
        <v>0</v>
      </c>
      <c r="G72" s="59">
        <f ca="1">SUM(G5:G71)</f>
        <v>0</v>
      </c>
      <c r="H72" s="59">
        <f ca="1">SUM(H5:H71)</f>
        <v>0</v>
      </c>
      <c r="I72" s="59">
        <f ca="1">SUM(I5:I71)</f>
        <v>0</v>
      </c>
      <c r="J72" s="149" t="s">
        <v>110</v>
      </c>
      <c r="K72" s="147">
        <f ca="1">SUM(G72:I72)</f>
        <v>0</v>
      </c>
      <c r="L72" s="153" t="s">
        <v>111</v>
      </c>
      <c r="M72" s="158" t="e">
        <f ca="1">SUM(L2:L71)/SUM(M2:M71)</f>
        <v>#DIV/0!</v>
      </c>
      <c r="N72" s="135"/>
    </row>
    <row r="73" spans="1:14" ht="23.1" customHeight="1">
      <c r="A73" s="189" t="s">
        <v>112</v>
      </c>
      <c r="B73" s="252"/>
      <c r="C73" s="243"/>
      <c r="D73" s="101"/>
      <c r="E73" s="72"/>
      <c r="F73" s="42">
        <v>6</v>
      </c>
      <c r="G73" s="18">
        <v>30</v>
      </c>
      <c r="H73" s="5">
        <v>78</v>
      </c>
      <c r="I73" s="5">
        <v>24</v>
      </c>
      <c r="J73" s="6" t="s">
        <v>110</v>
      </c>
      <c r="K73" s="73">
        <f>SUM(F73:I73)</f>
        <v>138</v>
      </c>
      <c r="M73" s="135"/>
    </row>
    <row r="74" spans="1:14" ht="21.6" customHeight="1">
      <c r="A74" s="190" t="s">
        <v>113</v>
      </c>
      <c r="B74" s="191"/>
      <c r="C74" s="191"/>
      <c r="D74" s="136"/>
      <c r="E74" s="72"/>
      <c r="F74" s="19">
        <f>F73-F72</f>
        <v>6</v>
      </c>
      <c r="G74" s="19">
        <f ca="1">G73-G72</f>
        <v>30</v>
      </c>
      <c r="H74" s="13">
        <f ca="1">H73-H72</f>
        <v>78</v>
      </c>
      <c r="I74" s="13">
        <f ca="1">I73-I72</f>
        <v>24</v>
      </c>
      <c r="J74" s="7" t="s">
        <v>110</v>
      </c>
      <c r="K74" s="14">
        <f ca="1">K73-K72</f>
        <v>138</v>
      </c>
    </row>
    <row r="75" spans="1:14" ht="12" customHeight="1">
      <c r="D75" s="135"/>
    </row>
    <row r="76" spans="1:14" ht="12" customHeight="1"/>
    <row r="77" spans="1:14" ht="16.7" customHeight="1">
      <c r="D77" s="16"/>
    </row>
    <row r="78" spans="1:14" ht="14.45" customHeight="1"/>
    <row r="79" spans="1:14" ht="12" customHeight="1"/>
    <row r="80" spans="1:14" ht="12" customHeight="1"/>
    <row r="81" ht="12" customHeight="1"/>
    <row r="82" ht="12" customHeight="1"/>
    <row r="83" ht="12" customHeight="1"/>
    <row r="84" ht="12" customHeight="1"/>
    <row r="85" ht="12" customHeight="1"/>
    <row r="86" ht="12" customHeight="1"/>
    <row r="87" ht="12" customHeight="1"/>
    <row r="88" ht="14.25" customHeight="1"/>
    <row r="89" ht="13.5" customHeight="1"/>
    <row r="90" ht="13.5" customHeight="1"/>
    <row r="91" ht="13.5" customHeight="1"/>
    <row r="92" ht="3.95" customHeight="1"/>
    <row r="93" ht="24" customHeight="1"/>
    <row r="94" ht="29.45" customHeight="1"/>
    <row r="95" ht="22.35" customHeight="1"/>
    <row r="96" ht="20.45" customHeight="1"/>
    <row r="97" ht="18.95" customHeight="1"/>
    <row r="98" ht="19.7" customHeight="1"/>
    <row r="99" ht="12" customHeight="1"/>
    <row r="100" ht="12" customHeight="1"/>
    <row r="101" ht="12" customHeight="1"/>
    <row r="102" ht="12" customHeight="1"/>
    <row r="103" ht="12" customHeight="1"/>
    <row r="104" ht="12" customHeight="1"/>
    <row r="105" ht="12" customHeight="1"/>
    <row r="106" ht="12" customHeight="1"/>
    <row r="107" ht="12" customHeight="1"/>
    <row r="108" ht="12" customHeight="1"/>
    <row r="109" ht="12" customHeight="1"/>
    <row r="110" ht="12" customHeight="1"/>
    <row r="111" ht="12" customHeight="1"/>
    <row r="112" ht="12" customHeight="1"/>
    <row r="113" ht="12" customHeight="1"/>
    <row r="114" ht="12" customHeight="1"/>
    <row r="115" ht="12" customHeight="1"/>
    <row r="116" ht="12" customHeight="1"/>
    <row r="117" ht="12" customHeight="1"/>
    <row r="118" ht="12" customHeight="1"/>
    <row r="119" ht="12" customHeight="1"/>
    <row r="120" ht="12" customHeight="1"/>
    <row r="121" ht="12" customHeight="1"/>
    <row r="122" ht="12" customHeight="1"/>
    <row r="123" ht="12" customHeight="1"/>
    <row r="124" ht="12" customHeight="1"/>
    <row r="125" ht="12" customHeight="1"/>
    <row r="126" ht="12" customHeight="1"/>
    <row r="127" ht="12" customHeight="1"/>
    <row r="128" ht="12" customHeight="1"/>
    <row r="129" ht="12" customHeight="1"/>
    <row r="130" ht="12" customHeight="1"/>
    <row r="131" ht="12" customHeight="1"/>
    <row r="132" ht="12" customHeight="1"/>
    <row r="133" ht="12" customHeight="1"/>
    <row r="134" ht="12" customHeight="1"/>
    <row r="135" ht="12" customHeight="1"/>
    <row r="136" ht="12" customHeight="1"/>
    <row r="137" ht="12" customHeight="1"/>
    <row r="138" ht="12" customHeight="1"/>
    <row r="139" ht="12" customHeight="1"/>
    <row r="140" ht="12" customHeight="1"/>
    <row r="141" ht="12" customHeight="1"/>
    <row r="142" ht="12" customHeight="1"/>
    <row r="143" ht="12" customHeight="1"/>
    <row r="144" ht="12" customHeight="1"/>
    <row r="145" ht="12" customHeight="1"/>
    <row r="146" ht="12" customHeight="1"/>
    <row r="147" ht="12" customHeight="1"/>
    <row r="148" ht="12" customHeight="1"/>
    <row r="149" ht="12" customHeight="1"/>
    <row r="150" ht="12" customHeight="1"/>
    <row r="151" ht="12" customHeight="1"/>
    <row r="152" ht="12" customHeight="1"/>
    <row r="153" ht="12" customHeight="1"/>
    <row r="154" ht="12" customHeight="1"/>
    <row r="155" ht="12" customHeight="1"/>
    <row r="156" ht="12" customHeight="1"/>
    <row r="157" ht="12" customHeight="1"/>
    <row r="158" ht="12" customHeight="1"/>
    <row r="159" ht="12" customHeight="1"/>
    <row r="160" ht="12" customHeight="1"/>
    <row r="161" ht="12" customHeight="1"/>
    <row r="162" ht="12" customHeight="1"/>
    <row r="163" ht="12" customHeight="1"/>
    <row r="164" ht="12" customHeight="1"/>
    <row r="165" ht="12" customHeight="1"/>
    <row r="166" ht="12" customHeight="1"/>
    <row r="167" ht="12" customHeight="1"/>
    <row r="168" ht="12" customHeight="1"/>
    <row r="169" ht="12" customHeight="1"/>
    <row r="170" ht="12" customHeight="1"/>
    <row r="171" ht="12" customHeight="1"/>
    <row r="172" ht="12" customHeight="1"/>
    <row r="173" ht="12" customHeight="1"/>
    <row r="174" ht="12" customHeight="1"/>
    <row r="175" ht="12" customHeight="1"/>
    <row r="176" ht="12" customHeight="1"/>
    <row r="177" ht="12" customHeight="1"/>
    <row r="178" ht="12" customHeight="1"/>
    <row r="179" ht="12" customHeight="1"/>
    <row r="180" ht="12" customHeight="1"/>
    <row r="181" ht="12" customHeight="1"/>
    <row r="182" ht="12" customHeight="1"/>
    <row r="183" ht="12" customHeight="1"/>
    <row r="184" ht="12" customHeight="1"/>
    <row r="185" ht="12" customHeight="1"/>
    <row r="186" ht="12" customHeight="1"/>
    <row r="187" ht="12" customHeight="1"/>
    <row r="188" ht="12" customHeight="1"/>
    <row r="189" ht="12" customHeight="1"/>
    <row r="190" ht="12" customHeight="1"/>
    <row r="191" ht="12" customHeight="1"/>
    <row r="192" ht="12" customHeight="1"/>
    <row r="193" ht="12" customHeight="1"/>
    <row r="194" ht="12" customHeight="1"/>
    <row r="195" ht="12" customHeight="1"/>
    <row r="196" ht="12" customHeight="1"/>
    <row r="197" ht="12" customHeight="1"/>
    <row r="198" ht="12" customHeight="1"/>
    <row r="199" ht="12" customHeight="1"/>
    <row r="200" ht="12" customHeight="1"/>
    <row r="201" ht="12" customHeight="1"/>
    <row r="202" ht="12" customHeight="1"/>
    <row r="203" ht="12" customHeight="1"/>
    <row r="204" ht="12" customHeight="1"/>
    <row r="205" ht="12" customHeight="1"/>
    <row r="206" ht="12" customHeight="1"/>
    <row r="207" ht="12" customHeight="1"/>
    <row r="208" ht="12" customHeight="1"/>
    <row r="209" ht="12" customHeight="1"/>
    <row r="210" ht="12" customHeight="1"/>
    <row r="211" ht="12" customHeight="1"/>
    <row r="212" ht="12" customHeight="1"/>
    <row r="213" ht="12" customHeight="1"/>
    <row r="214" ht="12" customHeight="1"/>
    <row r="215" ht="12" customHeight="1"/>
    <row r="216" ht="12" customHeight="1"/>
    <row r="217" ht="12" customHeight="1"/>
    <row r="218" ht="12" customHeight="1"/>
    <row r="219" ht="12" customHeight="1"/>
    <row r="220" ht="12" customHeight="1"/>
    <row r="221" ht="12" customHeight="1"/>
    <row r="222" ht="12" customHeight="1"/>
    <row r="223" ht="12" customHeight="1"/>
    <row r="224" ht="12" customHeight="1"/>
    <row r="225" ht="12" customHeight="1"/>
    <row r="226" ht="12" customHeight="1"/>
    <row r="227" ht="12" customHeight="1"/>
    <row r="228" ht="12" customHeight="1"/>
    <row r="229" ht="12" customHeight="1"/>
    <row r="230" ht="12" customHeight="1"/>
    <row r="231" ht="12" customHeight="1"/>
    <row r="232" ht="12" customHeight="1"/>
    <row r="233" ht="12" customHeight="1"/>
    <row r="234" ht="12" customHeight="1"/>
    <row r="235" ht="12" customHeight="1"/>
    <row r="236" ht="12" customHeight="1"/>
    <row r="237" ht="12" customHeight="1"/>
    <row r="238" ht="12" customHeight="1"/>
    <row r="239" ht="12" customHeight="1"/>
    <row r="240" ht="12" customHeight="1"/>
    <row r="241" ht="12" customHeight="1"/>
    <row r="242" ht="12" customHeight="1"/>
    <row r="243" ht="12" customHeight="1"/>
    <row r="244" ht="12" customHeight="1"/>
    <row r="245" ht="12" customHeight="1"/>
    <row r="246" ht="12" customHeight="1"/>
    <row r="247" ht="12" customHeight="1"/>
    <row r="248" ht="12" customHeight="1"/>
    <row r="249" ht="12" customHeight="1"/>
    <row r="250" ht="12" customHeight="1"/>
    <row r="251" ht="12" customHeight="1"/>
    <row r="252" ht="12" customHeight="1"/>
    <row r="253" ht="12" customHeight="1"/>
    <row r="254" ht="12" customHeight="1"/>
    <row r="255" ht="12" customHeight="1"/>
    <row r="256" ht="12" customHeight="1"/>
    <row r="257" ht="12" customHeight="1"/>
    <row r="258" ht="12" customHeight="1"/>
    <row r="259" ht="12" customHeight="1"/>
    <row r="260" ht="12" customHeight="1"/>
    <row r="261" ht="12" customHeight="1"/>
    <row r="262" ht="12" customHeight="1"/>
    <row r="263" ht="12" customHeight="1"/>
    <row r="264" ht="12" customHeight="1"/>
    <row r="265" ht="12" customHeight="1"/>
    <row r="266" ht="12" customHeight="1"/>
    <row r="267" ht="12" customHeight="1"/>
    <row r="268" ht="12" customHeight="1"/>
    <row r="269" ht="12" customHeight="1"/>
    <row r="270" ht="12" customHeight="1"/>
    <row r="271" ht="12" customHeight="1"/>
    <row r="272" ht="12" customHeight="1"/>
    <row r="273" ht="12" customHeight="1"/>
    <row r="274" ht="12" customHeight="1"/>
    <row r="275" ht="12" customHeight="1"/>
    <row r="276" ht="12" customHeight="1"/>
    <row r="277" ht="12" customHeight="1"/>
    <row r="278" ht="12" customHeight="1"/>
    <row r="279" ht="12" customHeight="1"/>
    <row r="280" ht="12" customHeight="1"/>
    <row r="281" ht="12" customHeight="1"/>
    <row r="282" ht="12" customHeight="1"/>
    <row r="283" ht="12" customHeight="1"/>
    <row r="284" ht="12" customHeight="1"/>
    <row r="285" ht="12" customHeight="1"/>
    <row r="286" ht="12" customHeight="1"/>
    <row r="287" ht="12" customHeight="1"/>
    <row r="288" ht="12" customHeight="1"/>
    <row r="289" ht="12" customHeight="1"/>
    <row r="290" ht="12" customHeight="1"/>
    <row r="291" ht="12" customHeight="1"/>
    <row r="292" ht="12" customHeight="1"/>
    <row r="293" ht="12" customHeight="1"/>
    <row r="294" ht="12" customHeight="1"/>
    <row r="295" ht="12" customHeight="1"/>
    <row r="296" ht="12" customHeight="1"/>
    <row r="297" ht="12" customHeight="1"/>
    <row r="298" ht="12" customHeight="1"/>
    <row r="299" ht="12" customHeight="1"/>
    <row r="300" ht="12" customHeight="1"/>
    <row r="301" ht="12" customHeight="1"/>
    <row r="302" ht="12" customHeight="1"/>
    <row r="303" ht="12" customHeight="1"/>
    <row r="304" ht="12" customHeight="1"/>
    <row r="305" ht="12" customHeight="1"/>
    <row r="306" ht="12" customHeight="1"/>
    <row r="307" ht="12" customHeight="1"/>
    <row r="308" ht="12" customHeight="1"/>
    <row r="309" ht="12" customHeight="1"/>
    <row r="310" ht="12" customHeight="1"/>
    <row r="311" ht="12" customHeight="1"/>
    <row r="312" ht="12" customHeight="1"/>
    <row r="313" ht="12" customHeight="1"/>
    <row r="314" ht="12" customHeight="1"/>
    <row r="315" ht="12" customHeight="1"/>
    <row r="316" ht="12" customHeight="1"/>
    <row r="317" ht="12" customHeight="1"/>
    <row r="318" ht="12" customHeight="1"/>
    <row r="319" ht="12" customHeight="1"/>
    <row r="320" ht="12" customHeight="1"/>
    <row r="321" ht="12" customHeight="1"/>
    <row r="322" ht="12" customHeight="1"/>
    <row r="323" ht="12" customHeight="1"/>
    <row r="324" ht="12" customHeight="1"/>
    <row r="325" ht="12" customHeight="1"/>
    <row r="326" ht="12" customHeight="1"/>
    <row r="327" ht="12" customHeight="1"/>
    <row r="328" ht="12" customHeight="1"/>
    <row r="329" ht="12" customHeight="1"/>
    <row r="330" ht="12" customHeight="1"/>
    <row r="331" ht="12" customHeight="1"/>
    <row r="332" ht="12" customHeight="1"/>
    <row r="333" ht="12" customHeight="1"/>
    <row r="334" ht="12" customHeight="1"/>
    <row r="335" ht="12" customHeight="1"/>
    <row r="336" ht="12" customHeight="1"/>
    <row r="337" ht="12" customHeight="1"/>
    <row r="338" ht="12" customHeight="1"/>
    <row r="339" ht="12" customHeight="1"/>
    <row r="340" ht="12" customHeight="1"/>
    <row r="341" ht="12" customHeight="1"/>
    <row r="342" ht="12" customHeight="1"/>
    <row r="343" ht="12" customHeight="1"/>
    <row r="344" ht="12" customHeight="1"/>
    <row r="345" ht="12" customHeight="1"/>
    <row r="346" ht="12" customHeight="1"/>
    <row r="347" ht="12" customHeight="1"/>
    <row r="348" ht="12" customHeight="1"/>
    <row r="349" ht="12" customHeight="1"/>
    <row r="350" ht="12" customHeight="1"/>
    <row r="351" ht="12" customHeight="1"/>
    <row r="352" ht="12" customHeight="1"/>
    <row r="353" ht="12" customHeight="1"/>
    <row r="354" ht="12" customHeight="1"/>
    <row r="355" ht="12" customHeight="1"/>
    <row r="356" ht="12" customHeight="1"/>
    <row r="357" ht="12" customHeight="1"/>
    <row r="358" ht="12" customHeight="1"/>
    <row r="359" ht="12" customHeight="1"/>
    <row r="360" ht="12" customHeight="1"/>
    <row r="361" ht="12" customHeight="1"/>
    <row r="362" ht="12" customHeight="1"/>
    <row r="363" ht="12" customHeight="1"/>
    <row r="364" ht="12" customHeight="1"/>
    <row r="365" ht="12" customHeight="1"/>
    <row r="366" ht="12" customHeight="1"/>
    <row r="367" ht="12" customHeight="1"/>
    <row r="368" ht="12" customHeight="1"/>
    <row r="369" ht="12" customHeight="1"/>
    <row r="370" ht="12" customHeight="1"/>
    <row r="371" ht="12" customHeight="1"/>
    <row r="372" ht="12" customHeight="1"/>
    <row r="373" ht="12" customHeight="1"/>
    <row r="374" ht="12" customHeight="1"/>
    <row r="375" ht="12" customHeight="1"/>
    <row r="376" ht="12" customHeight="1"/>
    <row r="377" ht="12" customHeight="1"/>
    <row r="378" ht="12" customHeight="1"/>
    <row r="379" ht="12" customHeight="1"/>
    <row r="380" ht="12" customHeight="1"/>
    <row r="381" ht="12" customHeight="1"/>
    <row r="382" ht="12" customHeight="1"/>
    <row r="383" ht="12" customHeight="1"/>
    <row r="384" ht="12" customHeight="1"/>
    <row r="385" ht="12" customHeight="1"/>
    <row r="386" ht="12" customHeight="1"/>
    <row r="387" ht="12" customHeight="1"/>
    <row r="388" ht="12" customHeight="1"/>
    <row r="389" ht="12" customHeight="1"/>
    <row r="390" ht="12" customHeight="1"/>
    <row r="391" ht="12" customHeight="1"/>
    <row r="392" ht="12" customHeight="1"/>
    <row r="393" ht="12" customHeight="1"/>
    <row r="394" ht="12" customHeight="1"/>
    <row r="395" ht="12" customHeight="1"/>
    <row r="396" ht="12" customHeight="1"/>
    <row r="397" ht="12" customHeight="1"/>
    <row r="398" ht="12" customHeight="1"/>
    <row r="399" ht="12" customHeight="1"/>
    <row r="400" ht="12" customHeight="1"/>
    <row r="401" ht="12" customHeight="1"/>
    <row r="402" ht="12" customHeight="1"/>
    <row r="403" ht="12" customHeight="1"/>
    <row r="404" ht="12" customHeight="1"/>
    <row r="405" ht="12" customHeight="1"/>
    <row r="406" ht="12" customHeight="1"/>
    <row r="407" ht="12" customHeight="1"/>
    <row r="408" ht="12" customHeight="1"/>
    <row r="409" ht="12" customHeight="1"/>
    <row r="410" ht="12" customHeight="1"/>
    <row r="411" ht="12" customHeight="1"/>
    <row r="412" ht="12" customHeight="1"/>
    <row r="413" ht="12" customHeight="1"/>
    <row r="414" ht="12" customHeight="1"/>
    <row r="415" ht="12" customHeight="1"/>
    <row r="416" ht="12" customHeight="1"/>
    <row r="417" ht="12" customHeight="1"/>
    <row r="418" ht="12" customHeight="1"/>
    <row r="419" ht="12" customHeight="1"/>
    <row r="420" ht="12" customHeight="1"/>
    <row r="421" ht="12" customHeight="1"/>
    <row r="422" ht="12" customHeight="1"/>
    <row r="423" ht="12" customHeight="1"/>
    <row r="424" ht="12" customHeight="1"/>
    <row r="425" ht="12" customHeight="1"/>
    <row r="426" ht="12" customHeight="1"/>
    <row r="427" ht="12" customHeight="1"/>
    <row r="428" ht="12" customHeight="1"/>
    <row r="429" ht="12" customHeight="1"/>
    <row r="430" ht="12" customHeight="1"/>
    <row r="431" ht="12" customHeight="1"/>
    <row r="432" ht="12" customHeight="1"/>
    <row r="433" ht="12" customHeight="1"/>
    <row r="434" ht="12" customHeight="1"/>
    <row r="435" ht="12" customHeight="1"/>
    <row r="436" ht="12" customHeight="1"/>
    <row r="437" ht="12" customHeight="1"/>
    <row r="438" ht="12" customHeight="1"/>
    <row r="439" ht="12" customHeight="1"/>
    <row r="440" ht="12" customHeight="1"/>
    <row r="441" ht="12" customHeight="1"/>
    <row r="442" ht="12" customHeight="1"/>
    <row r="443" ht="12" customHeight="1"/>
    <row r="444" ht="12" customHeight="1"/>
    <row r="445" ht="12" customHeight="1"/>
    <row r="446" ht="12" customHeight="1"/>
    <row r="447" ht="12" customHeight="1"/>
    <row r="448" ht="12" customHeight="1"/>
    <row r="449" ht="12" customHeight="1"/>
    <row r="450" ht="12" customHeight="1"/>
    <row r="451" ht="12" customHeight="1"/>
    <row r="452" ht="12" customHeight="1"/>
    <row r="453" ht="12" customHeight="1"/>
    <row r="454" ht="12" customHeight="1"/>
    <row r="455" ht="12" customHeight="1"/>
    <row r="456" ht="12" customHeight="1"/>
    <row r="457" ht="12" customHeight="1"/>
    <row r="458" ht="12" customHeight="1"/>
    <row r="459" ht="12" customHeight="1"/>
    <row r="460" ht="12" customHeight="1"/>
    <row r="461" ht="12" customHeight="1"/>
    <row r="462" ht="12" customHeight="1"/>
    <row r="463" ht="12" customHeight="1"/>
    <row r="464" ht="12" customHeight="1"/>
    <row r="465" ht="12" customHeight="1"/>
    <row r="466" ht="12" customHeight="1"/>
    <row r="467" ht="12" customHeight="1"/>
    <row r="468" ht="12" customHeight="1"/>
    <row r="469" ht="12" customHeight="1"/>
    <row r="470" ht="12" customHeight="1"/>
    <row r="471" ht="12" customHeight="1"/>
    <row r="472" ht="12" customHeight="1"/>
    <row r="473" ht="12" customHeight="1"/>
    <row r="474" ht="12" customHeight="1"/>
    <row r="475" ht="12" customHeight="1"/>
    <row r="476" ht="12" customHeight="1"/>
    <row r="477" ht="12" customHeight="1"/>
    <row r="478" ht="12" customHeight="1"/>
    <row r="479" ht="12" customHeight="1"/>
    <row r="480" ht="12" customHeight="1"/>
    <row r="481" ht="12" customHeight="1"/>
    <row r="482" ht="12" customHeight="1"/>
    <row r="483" ht="12" customHeight="1"/>
    <row r="484" ht="12" customHeight="1"/>
    <row r="485" ht="12" customHeight="1"/>
    <row r="486" ht="12" customHeight="1"/>
    <row r="487" ht="12" customHeight="1"/>
    <row r="488" ht="12" customHeight="1"/>
    <row r="489" ht="12" customHeight="1"/>
    <row r="490" ht="12" customHeight="1"/>
    <row r="491" ht="12" customHeight="1"/>
    <row r="492" ht="12" customHeight="1"/>
    <row r="493" ht="12" customHeight="1"/>
    <row r="494" ht="12" customHeight="1"/>
    <row r="495" ht="12" customHeight="1"/>
    <row r="496" ht="12" customHeight="1"/>
    <row r="497" ht="12" customHeight="1"/>
    <row r="498" ht="12" customHeight="1"/>
    <row r="499" ht="12" customHeight="1"/>
    <row r="500" ht="12" customHeight="1"/>
    <row r="501" ht="12" customHeight="1"/>
    <row r="502" ht="12" customHeight="1"/>
    <row r="503" ht="12" customHeight="1"/>
    <row r="504" ht="12" customHeight="1"/>
    <row r="505" ht="12" customHeight="1"/>
    <row r="506" ht="12" customHeight="1"/>
    <row r="507" ht="12" customHeight="1"/>
    <row r="508" ht="12" customHeight="1"/>
    <row r="509" ht="12" customHeight="1"/>
    <row r="510" ht="12" customHeight="1"/>
    <row r="511" ht="12" customHeight="1"/>
    <row r="512" ht="12" customHeight="1"/>
    <row r="513" ht="12" customHeight="1"/>
    <row r="514" ht="12" customHeight="1"/>
    <row r="515" ht="12" customHeight="1"/>
    <row r="516" ht="12" customHeight="1"/>
    <row r="517" ht="12" customHeight="1"/>
    <row r="518" ht="12" customHeight="1"/>
    <row r="519" ht="12" customHeight="1"/>
    <row r="520" ht="12" customHeight="1"/>
    <row r="521" ht="12" customHeight="1"/>
    <row r="522" ht="12" customHeight="1"/>
    <row r="523" ht="12" customHeight="1"/>
    <row r="524" ht="12" customHeight="1"/>
    <row r="525" ht="12" customHeight="1"/>
    <row r="526" ht="12" customHeight="1"/>
    <row r="527" ht="12" customHeight="1"/>
    <row r="528" ht="12" customHeight="1"/>
    <row r="529" ht="12" customHeight="1"/>
    <row r="530" ht="12" customHeight="1"/>
    <row r="531" ht="12" customHeight="1"/>
    <row r="532" ht="12" customHeight="1"/>
    <row r="533" ht="12" customHeight="1"/>
    <row r="534" ht="12" customHeight="1"/>
    <row r="535" ht="12" customHeight="1"/>
    <row r="536" ht="12" customHeight="1"/>
    <row r="537" ht="12" customHeight="1"/>
    <row r="538" ht="12" customHeight="1"/>
    <row r="539" ht="12" customHeight="1"/>
    <row r="540" ht="12" customHeight="1"/>
    <row r="541" ht="12" customHeight="1"/>
    <row r="542" ht="12" customHeight="1"/>
    <row r="543" ht="12" customHeight="1"/>
    <row r="544" ht="12" customHeight="1"/>
    <row r="545" ht="12" customHeight="1"/>
    <row r="546" ht="12" customHeight="1"/>
    <row r="547" ht="12" customHeight="1"/>
    <row r="548" ht="12" customHeight="1"/>
    <row r="549" ht="12" customHeight="1"/>
    <row r="550" ht="12" customHeight="1"/>
    <row r="551" ht="12" customHeight="1"/>
    <row r="552" ht="12" customHeight="1"/>
    <row r="553" ht="12" customHeight="1"/>
    <row r="554" ht="12" customHeight="1"/>
    <row r="555" ht="12" customHeight="1"/>
    <row r="556" ht="12" customHeight="1"/>
    <row r="557" ht="12" customHeight="1"/>
    <row r="558" ht="12" customHeight="1"/>
    <row r="559" ht="12" customHeight="1"/>
    <row r="560" ht="12" customHeight="1"/>
    <row r="561" ht="12" customHeight="1"/>
    <row r="562" ht="12" customHeight="1"/>
    <row r="563" ht="12" customHeight="1"/>
    <row r="564" ht="12" customHeight="1"/>
    <row r="565" ht="12" customHeight="1"/>
    <row r="566" ht="12" customHeight="1"/>
    <row r="567" ht="12" customHeight="1"/>
    <row r="568" ht="12" customHeight="1"/>
    <row r="569" ht="12" customHeight="1"/>
    <row r="570" ht="12" customHeight="1"/>
    <row r="571" ht="12" customHeight="1"/>
    <row r="572" ht="12" customHeight="1"/>
    <row r="573" ht="12" customHeight="1"/>
    <row r="574" ht="12" customHeight="1"/>
    <row r="575" ht="12" customHeight="1"/>
    <row r="576" ht="12" customHeight="1"/>
    <row r="577" ht="12" customHeight="1"/>
    <row r="578" ht="12" customHeight="1"/>
    <row r="579" ht="12" customHeight="1"/>
    <row r="580" ht="12" customHeight="1"/>
    <row r="581" ht="12" customHeight="1"/>
    <row r="582" ht="12" customHeight="1"/>
    <row r="583" ht="12" customHeight="1"/>
    <row r="584" ht="12" customHeight="1"/>
    <row r="585" ht="12" customHeight="1"/>
    <row r="586" ht="12" customHeight="1"/>
    <row r="587" ht="12" customHeight="1"/>
    <row r="588" ht="12" customHeight="1"/>
    <row r="589" ht="12" customHeight="1"/>
    <row r="590" ht="12" customHeight="1"/>
    <row r="591" ht="12" customHeight="1"/>
    <row r="592" ht="12" customHeight="1"/>
    <row r="593" ht="12" customHeight="1"/>
    <row r="594" ht="12" customHeight="1"/>
    <row r="595" ht="12" customHeight="1"/>
    <row r="596" ht="12" customHeight="1"/>
    <row r="597" ht="12" customHeight="1"/>
    <row r="598" ht="12" customHeight="1"/>
    <row r="599" ht="12" customHeight="1"/>
    <row r="600" ht="12" customHeight="1"/>
    <row r="601" ht="12" customHeight="1"/>
    <row r="602" ht="12" customHeight="1"/>
    <row r="603" ht="12" customHeight="1"/>
    <row r="604" ht="12" customHeight="1"/>
    <row r="605" ht="12" customHeight="1"/>
    <row r="606" ht="12" customHeight="1"/>
    <row r="607" ht="12" customHeight="1"/>
    <row r="608" ht="12" customHeight="1"/>
    <row r="609" ht="12" customHeight="1"/>
    <row r="610" ht="12" customHeight="1"/>
    <row r="611" ht="12" customHeight="1"/>
    <row r="612" ht="12" customHeight="1"/>
    <row r="613" ht="12" customHeight="1"/>
    <row r="614" ht="12" customHeight="1"/>
    <row r="615" ht="12" customHeight="1"/>
    <row r="616" ht="12" customHeight="1"/>
    <row r="617" ht="12" customHeight="1"/>
    <row r="618" ht="12" customHeight="1"/>
    <row r="619" ht="12" customHeight="1"/>
    <row r="620" ht="12" customHeight="1"/>
    <row r="621" ht="12" customHeight="1"/>
    <row r="622" ht="12" customHeight="1"/>
    <row r="623" ht="12" customHeight="1"/>
    <row r="624" ht="12" customHeight="1"/>
    <row r="625" ht="12" customHeight="1"/>
    <row r="626" ht="12" customHeight="1"/>
    <row r="627" ht="12" customHeight="1"/>
    <row r="628" ht="12" customHeight="1"/>
    <row r="629" ht="12" customHeight="1"/>
    <row r="630" ht="12" customHeight="1"/>
    <row r="631" ht="12" customHeight="1"/>
    <row r="632" ht="12" customHeight="1"/>
    <row r="633" ht="12" customHeight="1"/>
    <row r="634" ht="12" customHeight="1"/>
    <row r="635" ht="12" customHeight="1"/>
    <row r="636" ht="12" customHeight="1"/>
    <row r="637" ht="12" customHeight="1"/>
    <row r="638" ht="12" customHeight="1"/>
    <row r="639" ht="12" customHeight="1"/>
    <row r="640" ht="12" customHeight="1"/>
    <row r="641" ht="12" customHeight="1"/>
    <row r="642" ht="12" customHeight="1"/>
    <row r="643" ht="12" customHeight="1"/>
    <row r="644" ht="12" customHeight="1"/>
    <row r="645" ht="12" customHeight="1"/>
    <row r="646" ht="12" customHeight="1"/>
    <row r="647" ht="12" customHeight="1"/>
    <row r="648" ht="12" customHeight="1"/>
    <row r="649" ht="12" customHeight="1"/>
    <row r="650" ht="12" customHeight="1"/>
    <row r="651" ht="12" customHeight="1"/>
    <row r="652" ht="12" customHeight="1"/>
    <row r="653" ht="12" customHeight="1"/>
    <row r="654" ht="12" customHeight="1"/>
    <row r="655" ht="12" customHeight="1"/>
    <row r="656" ht="12" customHeight="1"/>
    <row r="657" ht="12" customHeight="1"/>
    <row r="658" ht="12" customHeight="1"/>
    <row r="659" ht="12" customHeight="1"/>
    <row r="660" ht="12" customHeight="1"/>
    <row r="661" ht="12" customHeight="1"/>
    <row r="662" ht="12" customHeight="1"/>
    <row r="663" ht="12" customHeight="1"/>
    <row r="664" ht="12" customHeight="1"/>
    <row r="665" ht="12" customHeight="1"/>
    <row r="666" ht="12" customHeight="1"/>
    <row r="667" ht="12" customHeight="1"/>
    <row r="668" ht="12" customHeight="1"/>
    <row r="669" ht="12" customHeight="1"/>
    <row r="670" ht="12" customHeight="1"/>
    <row r="671" ht="12" customHeight="1"/>
    <row r="672" ht="12" customHeight="1"/>
    <row r="673" ht="12" customHeight="1"/>
    <row r="674" ht="12" customHeight="1"/>
    <row r="675" ht="12" customHeight="1"/>
    <row r="676" ht="12" customHeight="1"/>
    <row r="677" ht="12" customHeight="1"/>
    <row r="678" ht="12" customHeight="1"/>
    <row r="679" ht="12" customHeight="1"/>
    <row r="680" ht="12" customHeight="1"/>
    <row r="681" ht="12" customHeight="1"/>
    <row r="682" ht="12" customHeight="1"/>
    <row r="683" ht="12" customHeight="1"/>
    <row r="684" ht="12" customHeight="1"/>
    <row r="685" ht="12" customHeight="1"/>
    <row r="686" ht="12" customHeight="1"/>
    <row r="687" ht="12" customHeight="1"/>
    <row r="688" ht="12" customHeight="1"/>
    <row r="689" ht="12" customHeight="1"/>
    <row r="690" ht="12" customHeight="1"/>
    <row r="691" ht="12" customHeight="1"/>
    <row r="692" ht="12" customHeight="1"/>
    <row r="693" ht="12" customHeight="1"/>
    <row r="694" ht="12" customHeight="1"/>
    <row r="695" ht="12" customHeight="1"/>
    <row r="696" ht="12" customHeight="1"/>
    <row r="697" ht="12" customHeight="1"/>
    <row r="698" ht="12" customHeight="1"/>
    <row r="699" ht="12" customHeight="1"/>
    <row r="700" ht="12" customHeight="1"/>
    <row r="701" ht="12" customHeight="1"/>
    <row r="702" ht="12" customHeight="1"/>
    <row r="703" ht="12" customHeight="1"/>
    <row r="704" ht="12" customHeight="1"/>
    <row r="705" ht="12" customHeight="1"/>
    <row r="706" ht="12" customHeight="1"/>
    <row r="707" ht="12" customHeight="1"/>
    <row r="708" ht="12" customHeight="1"/>
    <row r="709" ht="12" customHeight="1"/>
    <row r="710" ht="12" customHeight="1"/>
    <row r="711" ht="12" customHeight="1"/>
    <row r="712" ht="12" customHeight="1"/>
    <row r="713" ht="12" customHeight="1"/>
    <row r="714" ht="12" customHeight="1"/>
    <row r="715" ht="12" customHeight="1"/>
    <row r="716" ht="12" customHeight="1"/>
    <row r="717" ht="12" customHeight="1"/>
    <row r="718" ht="12" customHeight="1"/>
    <row r="719" ht="12" customHeight="1"/>
    <row r="720" ht="12" customHeight="1"/>
    <row r="721" ht="12" customHeight="1"/>
    <row r="722" ht="12" customHeight="1"/>
    <row r="723" ht="12" customHeight="1"/>
    <row r="724" ht="12" customHeight="1"/>
    <row r="725" ht="12" customHeight="1"/>
    <row r="726" ht="12" customHeight="1"/>
    <row r="727" ht="12" customHeight="1"/>
    <row r="728" ht="12" customHeight="1"/>
    <row r="729" ht="12" customHeight="1"/>
    <row r="730" ht="12" customHeight="1"/>
    <row r="731" ht="12" customHeight="1"/>
    <row r="732" ht="12" customHeight="1"/>
    <row r="733" ht="12" customHeight="1"/>
    <row r="734" ht="12" customHeight="1"/>
    <row r="735" ht="12" customHeight="1"/>
    <row r="736" ht="12" customHeight="1"/>
    <row r="737" ht="12" customHeight="1"/>
    <row r="738" ht="12" customHeight="1"/>
    <row r="739" ht="12" customHeight="1"/>
    <row r="740" ht="12" customHeight="1"/>
    <row r="741" ht="12" customHeight="1"/>
    <row r="742" ht="12" customHeight="1"/>
    <row r="743" ht="12" customHeight="1"/>
    <row r="744" ht="12" customHeight="1"/>
    <row r="745" ht="12" customHeight="1"/>
    <row r="746" ht="12" customHeight="1"/>
    <row r="747" ht="12" customHeight="1"/>
    <row r="748" ht="12" customHeight="1"/>
    <row r="749" ht="12" customHeight="1"/>
    <row r="750" ht="12" customHeight="1"/>
    <row r="751" ht="12" customHeight="1"/>
    <row r="752" ht="12" customHeight="1"/>
    <row r="753" ht="12" customHeight="1"/>
    <row r="754" ht="12" customHeight="1"/>
    <row r="755" ht="12" customHeight="1"/>
    <row r="756" ht="12" customHeight="1"/>
    <row r="757" ht="12" customHeight="1"/>
    <row r="758" ht="12" customHeight="1"/>
    <row r="759" ht="12" customHeight="1"/>
    <row r="760" ht="12" customHeight="1"/>
    <row r="761" ht="12" customHeight="1"/>
    <row r="762" ht="12" customHeight="1"/>
    <row r="763" ht="12" customHeight="1"/>
    <row r="764" ht="12" customHeight="1"/>
    <row r="765" ht="12" customHeight="1"/>
    <row r="766" ht="12" customHeight="1"/>
    <row r="767" ht="12" customHeight="1"/>
    <row r="768" ht="12" customHeight="1"/>
    <row r="769" ht="12" customHeight="1"/>
    <row r="770" ht="12" customHeight="1"/>
    <row r="771" ht="12" customHeight="1"/>
    <row r="772" ht="12" customHeight="1"/>
    <row r="773" ht="12" customHeight="1"/>
    <row r="774" ht="12" customHeight="1"/>
    <row r="775" ht="12" customHeight="1"/>
    <row r="776" ht="12" customHeight="1"/>
    <row r="777" ht="12" customHeight="1"/>
    <row r="778" ht="12" customHeight="1"/>
    <row r="779" ht="12" customHeight="1"/>
    <row r="780" ht="12" customHeight="1"/>
    <row r="781" ht="12" customHeight="1"/>
    <row r="782" ht="12" customHeight="1"/>
    <row r="783" ht="12" customHeight="1"/>
    <row r="784" ht="12" customHeight="1"/>
    <row r="785" ht="12" customHeight="1"/>
    <row r="786" ht="12" customHeight="1"/>
    <row r="787" ht="12" customHeight="1"/>
    <row r="788" ht="12" customHeight="1"/>
    <row r="789" ht="12" customHeight="1"/>
    <row r="790" ht="12" customHeight="1"/>
    <row r="791" ht="12" customHeight="1"/>
    <row r="792" ht="12" customHeight="1"/>
    <row r="793" ht="12" customHeight="1"/>
    <row r="794" ht="12" customHeight="1"/>
    <row r="795" ht="12" customHeight="1"/>
    <row r="796" ht="12" customHeight="1"/>
    <row r="797" ht="12" customHeight="1"/>
    <row r="798" ht="12" customHeight="1"/>
    <row r="799" ht="12" customHeight="1"/>
    <row r="800" ht="12" customHeight="1"/>
    <row r="801" ht="12" customHeight="1"/>
    <row r="802" ht="12" customHeight="1"/>
    <row r="803" ht="12" customHeight="1"/>
    <row r="804" ht="12" customHeight="1"/>
    <row r="805" ht="12" customHeight="1"/>
    <row r="806" ht="12" customHeight="1"/>
    <row r="807" ht="12" customHeight="1"/>
    <row r="808" ht="12" customHeight="1"/>
    <row r="809" ht="12" customHeight="1"/>
    <row r="810" ht="12" customHeight="1"/>
    <row r="811" ht="12" customHeight="1"/>
    <row r="812" ht="12" customHeight="1"/>
    <row r="813" ht="12" customHeight="1"/>
    <row r="814" ht="12" customHeight="1"/>
    <row r="815" ht="12" customHeight="1"/>
    <row r="816" ht="12" customHeight="1"/>
    <row r="817" ht="12" customHeight="1"/>
    <row r="818" ht="12" customHeight="1"/>
    <row r="819" ht="12" customHeight="1"/>
    <row r="820" ht="12" customHeight="1"/>
    <row r="821" ht="12" customHeight="1"/>
    <row r="822" ht="12" customHeight="1"/>
    <row r="823" ht="12" customHeight="1"/>
    <row r="824" ht="12" customHeight="1"/>
    <row r="825" ht="12" customHeight="1"/>
    <row r="826" ht="12" customHeight="1"/>
    <row r="827" ht="12" customHeight="1"/>
    <row r="828" ht="12" customHeight="1"/>
    <row r="829" ht="12" customHeight="1"/>
    <row r="830" ht="12" customHeight="1"/>
    <row r="831" ht="12" customHeight="1"/>
    <row r="832" ht="12" customHeight="1"/>
    <row r="833" ht="12" customHeight="1"/>
    <row r="834" ht="12" customHeight="1"/>
    <row r="835" ht="12" customHeight="1"/>
    <row r="836" ht="12" customHeight="1"/>
    <row r="837" ht="12" customHeight="1"/>
    <row r="838" ht="12" customHeight="1"/>
    <row r="839" ht="12" customHeight="1"/>
    <row r="840" ht="12" customHeight="1"/>
    <row r="841" ht="12" customHeight="1"/>
    <row r="842" ht="12" customHeight="1"/>
    <row r="843" ht="12" customHeight="1"/>
    <row r="844" ht="12" customHeight="1"/>
    <row r="845" ht="12" customHeight="1"/>
    <row r="846" ht="12" customHeight="1"/>
    <row r="847" ht="12" customHeight="1"/>
    <row r="848" ht="12" customHeight="1"/>
    <row r="849" ht="12" customHeight="1"/>
    <row r="850" ht="12" customHeight="1"/>
    <row r="851" ht="12" customHeight="1"/>
    <row r="852" ht="12" customHeight="1"/>
    <row r="853" ht="12" customHeight="1"/>
    <row r="854" ht="12" customHeight="1"/>
    <row r="855" ht="12" customHeight="1"/>
    <row r="856" ht="12" customHeight="1"/>
    <row r="857" ht="12" customHeight="1"/>
    <row r="858" ht="12" customHeight="1"/>
    <row r="859" ht="12" customHeight="1"/>
    <row r="860" ht="12" customHeight="1"/>
    <row r="861" ht="12" customHeight="1"/>
    <row r="862" ht="12" customHeight="1"/>
    <row r="863" ht="12" customHeight="1"/>
    <row r="864" ht="12" customHeight="1"/>
    <row r="865" ht="12" customHeight="1"/>
    <row r="866" ht="12" customHeight="1"/>
    <row r="867" ht="12" customHeight="1"/>
    <row r="868" ht="12" customHeight="1"/>
    <row r="869" ht="12" customHeight="1"/>
    <row r="870" ht="12" customHeight="1"/>
    <row r="871" ht="12" customHeight="1"/>
    <row r="872" ht="12" customHeight="1"/>
    <row r="873" ht="12" customHeight="1"/>
    <row r="874" ht="12" customHeight="1"/>
    <row r="875" ht="12" customHeight="1"/>
    <row r="876" ht="12" customHeight="1"/>
    <row r="877" ht="12" customHeight="1"/>
    <row r="878" ht="12" customHeight="1"/>
    <row r="879" ht="12" customHeight="1"/>
    <row r="880" ht="12" customHeight="1"/>
    <row r="881" ht="12" customHeight="1"/>
    <row r="882" ht="12" customHeight="1"/>
    <row r="883" ht="12" customHeight="1"/>
    <row r="884" ht="12" customHeight="1"/>
    <row r="885" ht="12" customHeight="1"/>
    <row r="886" ht="12" customHeight="1"/>
    <row r="887" ht="12" customHeight="1"/>
    <row r="888" ht="12" customHeight="1"/>
    <row r="889" ht="12" customHeight="1"/>
    <row r="890" ht="12" customHeight="1"/>
    <row r="891" ht="12" customHeight="1"/>
    <row r="892" ht="12" customHeight="1"/>
    <row r="893" ht="12" customHeight="1"/>
    <row r="894" ht="12" customHeight="1"/>
    <row r="895" ht="12" customHeight="1"/>
    <row r="896" ht="12" customHeight="1"/>
    <row r="897" ht="12" customHeight="1"/>
    <row r="898" ht="12" customHeight="1"/>
    <row r="899" ht="12" customHeight="1"/>
    <row r="900" ht="12" customHeight="1"/>
    <row r="901" ht="12" customHeight="1"/>
    <row r="902" ht="12" customHeight="1"/>
    <row r="903" ht="12" customHeight="1"/>
    <row r="904" ht="12" customHeight="1"/>
    <row r="905" ht="12" customHeight="1"/>
    <row r="906" ht="12" customHeight="1"/>
    <row r="907" ht="12" customHeight="1"/>
    <row r="908" ht="12" customHeight="1"/>
    <row r="909" ht="12" customHeight="1"/>
    <row r="910" ht="12" customHeight="1"/>
    <row r="911" ht="12" customHeight="1"/>
    <row r="912" ht="12" customHeight="1"/>
    <row r="913" ht="12" customHeight="1"/>
    <row r="914" ht="12" customHeight="1"/>
    <row r="915" ht="12" customHeight="1"/>
    <row r="916" ht="12" customHeight="1"/>
    <row r="917" ht="12" customHeight="1"/>
    <row r="918" ht="12" customHeight="1"/>
    <row r="919" ht="12" customHeight="1"/>
    <row r="920" ht="12" customHeight="1"/>
    <row r="921" ht="12" customHeight="1"/>
    <row r="922" ht="12" customHeight="1"/>
    <row r="923" ht="12" customHeight="1"/>
    <row r="924" ht="12" customHeight="1"/>
    <row r="925" ht="12" customHeight="1"/>
    <row r="926" ht="12" customHeight="1"/>
    <row r="927" ht="12" customHeight="1"/>
    <row r="928" ht="12" customHeight="1"/>
    <row r="929" ht="12" customHeight="1"/>
    <row r="930" ht="12" customHeight="1"/>
    <row r="931" ht="12" customHeight="1"/>
    <row r="932" ht="12" customHeight="1"/>
    <row r="933" ht="12" customHeight="1"/>
    <row r="934" ht="12" customHeight="1"/>
    <row r="935" ht="12" customHeight="1"/>
    <row r="936" ht="12" customHeight="1"/>
    <row r="937" ht="12" customHeight="1"/>
    <row r="938" ht="12" customHeight="1"/>
    <row r="939" ht="12" customHeight="1"/>
    <row r="940" ht="12" customHeight="1"/>
    <row r="941" ht="12" customHeight="1"/>
    <row r="942" ht="12" customHeight="1"/>
    <row r="943" ht="12" customHeight="1"/>
    <row r="944" ht="12" customHeight="1"/>
    <row r="945" ht="12" customHeight="1"/>
    <row r="946" ht="12" customHeight="1"/>
    <row r="947" ht="12" customHeight="1"/>
    <row r="948" ht="12" customHeight="1"/>
    <row r="949" ht="12" customHeight="1"/>
    <row r="950" ht="12" customHeight="1"/>
    <row r="951" ht="12" customHeight="1"/>
    <row r="952" ht="12" customHeight="1"/>
    <row r="953" ht="12" customHeight="1"/>
    <row r="954" ht="12" customHeight="1"/>
    <row r="955" ht="12" customHeight="1"/>
    <row r="956" ht="12" customHeight="1"/>
    <row r="957" ht="12" customHeight="1"/>
    <row r="958" ht="12" customHeight="1"/>
    <row r="959" ht="12" customHeight="1"/>
    <row r="960" ht="12" customHeight="1"/>
    <row r="961" ht="12" customHeight="1"/>
    <row r="962" ht="12" customHeight="1"/>
    <row r="963" ht="12" customHeight="1"/>
    <row r="964" ht="12" customHeight="1"/>
    <row r="965" ht="12" customHeight="1"/>
    <row r="966" ht="12" customHeight="1"/>
    <row r="967" ht="12" customHeight="1"/>
    <row r="968" ht="12" customHeight="1"/>
    <row r="969" ht="12" customHeight="1"/>
    <row r="970" ht="12" customHeight="1"/>
    <row r="971" ht="12" customHeight="1"/>
    <row r="972" ht="12" customHeight="1"/>
    <row r="973" ht="12" customHeight="1"/>
    <row r="974" ht="12" customHeight="1"/>
    <row r="975" ht="12" customHeight="1"/>
    <row r="976" ht="12" customHeight="1"/>
    <row r="977" ht="12" customHeight="1"/>
    <row r="978" ht="12" customHeight="1"/>
    <row r="979" ht="12" customHeight="1"/>
    <row r="980" ht="12" customHeight="1"/>
    <row r="981" ht="12" customHeight="1"/>
    <row r="982" ht="12" customHeight="1"/>
    <row r="983" ht="12" customHeight="1"/>
    <row r="984" ht="12" customHeight="1"/>
    <row r="985" ht="12" customHeight="1"/>
    <row r="986" ht="12" customHeight="1"/>
    <row r="987" ht="12" customHeight="1"/>
    <row r="988" ht="12" customHeight="1"/>
    <row r="989" ht="12" customHeight="1"/>
    <row r="990" ht="12" customHeight="1"/>
    <row r="991" ht="12" customHeight="1"/>
    <row r="992" ht="12" customHeight="1"/>
    <row r="993" ht="12" customHeight="1"/>
    <row r="994" ht="12" customHeight="1"/>
    <row r="995" ht="12" customHeight="1"/>
    <row r="996" ht="12" customHeight="1"/>
    <row r="997" ht="12" customHeight="1"/>
    <row r="998" ht="12" customHeight="1"/>
    <row r="999" ht="12" customHeight="1"/>
    <row r="1000" ht="12" customHeight="1"/>
    <row r="1001" ht="12" customHeight="1"/>
    <row r="1002" ht="12" customHeight="1"/>
    <row r="1003" ht="12" customHeight="1"/>
    <row r="1004" ht="12" customHeight="1"/>
    <row r="1005" ht="12" customHeight="1"/>
    <row r="1006" ht="12" customHeight="1"/>
    <row r="1007" ht="12" customHeight="1"/>
    <row r="1008" ht="12" customHeight="1"/>
    <row r="1009" ht="12" customHeight="1"/>
    <row r="1010" ht="12" customHeight="1"/>
    <row r="1011" ht="12" customHeight="1"/>
    <row r="1012" ht="11.25"/>
  </sheetData>
  <mergeCells count="71">
    <mergeCell ref="A3:A4"/>
    <mergeCell ref="B3:D4"/>
    <mergeCell ref="B11:C11"/>
    <mergeCell ref="B17:C17"/>
    <mergeCell ref="B23:C23"/>
    <mergeCell ref="B19:C19"/>
    <mergeCell ref="B13:C13"/>
    <mergeCell ref="B16:C16"/>
    <mergeCell ref="A13:A21"/>
    <mergeCell ref="A22:A28"/>
    <mergeCell ref="A5:A12"/>
    <mergeCell ref="B5:C5"/>
    <mergeCell ref="B6:C6"/>
    <mergeCell ref="B7:C7"/>
    <mergeCell ref="B8:C8"/>
    <mergeCell ref="B9:C9"/>
    <mergeCell ref="M3:M4"/>
    <mergeCell ref="K3:K4"/>
    <mergeCell ref="J3:J4"/>
    <mergeCell ref="E3:E4"/>
    <mergeCell ref="F3:F4"/>
    <mergeCell ref="G3:I3"/>
    <mergeCell ref="B53:C53"/>
    <mergeCell ref="B10:C10"/>
    <mergeCell ref="B12:C12"/>
    <mergeCell ref="B31:C31"/>
    <mergeCell ref="L3:L4"/>
    <mergeCell ref="B30:C30"/>
    <mergeCell ref="B14:C14"/>
    <mergeCell ref="B24:C24"/>
    <mergeCell ref="B25:C25"/>
    <mergeCell ref="B26:C26"/>
    <mergeCell ref="B27:C27"/>
    <mergeCell ref="B20:C20"/>
    <mergeCell ref="A54:A56"/>
    <mergeCell ref="B54:D54"/>
    <mergeCell ref="B15:C15"/>
    <mergeCell ref="B38:C38"/>
    <mergeCell ref="B39:C39"/>
    <mergeCell ref="B45:C45"/>
    <mergeCell ref="B46:C46"/>
    <mergeCell ref="B37:C37"/>
    <mergeCell ref="B29:C29"/>
    <mergeCell ref="B32:C32"/>
    <mergeCell ref="B18:C18"/>
    <mergeCell ref="B21:C21"/>
    <mergeCell ref="B22:C22"/>
    <mergeCell ref="B28:C28"/>
    <mergeCell ref="B33:C33"/>
    <mergeCell ref="A36:A44"/>
    <mergeCell ref="A45:A52"/>
    <mergeCell ref="B36:C36"/>
    <mergeCell ref="B34:C34"/>
    <mergeCell ref="A29:A35"/>
    <mergeCell ref="B35:C35"/>
    <mergeCell ref="B40:C40"/>
    <mergeCell ref="A73:C73"/>
    <mergeCell ref="A74:C74"/>
    <mergeCell ref="B57:C57"/>
    <mergeCell ref="B69:C69"/>
    <mergeCell ref="B71:C71"/>
    <mergeCell ref="B70:C70"/>
    <mergeCell ref="B66:C66"/>
    <mergeCell ref="B62:C62"/>
    <mergeCell ref="B63:C63"/>
    <mergeCell ref="B67:C67"/>
    <mergeCell ref="B64:C64"/>
    <mergeCell ref="B65:C65"/>
    <mergeCell ref="B68:C68"/>
    <mergeCell ref="A57:A60"/>
    <mergeCell ref="A72:C72"/>
  </mergeCells>
  <phoneticPr fontId="18" type="noConversion"/>
  <conditionalFormatting sqref="L59 L41 L47 L55 L61">
    <cfRule type="expression" dxfId="7" priority="12">
      <formula>IF(K41:K107="F",1,0)</formula>
    </cfRule>
  </conditionalFormatting>
  <conditionalFormatting sqref="L21:L40 L5:L19">
    <cfRule type="expression" dxfId="6" priority="11">
      <formula>K5:K75="F"</formula>
    </cfRule>
  </conditionalFormatting>
  <conditionalFormatting sqref="L42:L46">
    <cfRule type="expression" dxfId="5" priority="5">
      <formula>K42:K112="F"</formula>
    </cfRule>
  </conditionalFormatting>
  <conditionalFormatting sqref="L48:L54">
    <cfRule type="expression" dxfId="4" priority="4">
      <formula>K48:K118="F"</formula>
    </cfRule>
  </conditionalFormatting>
  <conditionalFormatting sqref="L56:L58">
    <cfRule type="expression" dxfId="3" priority="3">
      <formula>K56:K126="F"</formula>
    </cfRule>
  </conditionalFormatting>
  <conditionalFormatting sqref="L60">
    <cfRule type="expression" dxfId="2" priority="2">
      <formula>K60:K130="F"</formula>
    </cfRule>
  </conditionalFormatting>
  <conditionalFormatting sqref="L62:L71">
    <cfRule type="expression" dxfId="1" priority="1">
      <formula>K62:K132="F"</formula>
    </cfRule>
  </conditionalFormatting>
  <conditionalFormatting sqref="L20">
    <cfRule type="expression" dxfId="0" priority="14">
      <formula>K20:K89="F"</formula>
    </cfRule>
  </conditionalFormatting>
  <dataValidations count="3">
    <dataValidation type="list" allowBlank="1" showInputMessage="1" showErrorMessage="1" prompt="_x000a_" sqref="C2" xr:uid="{00000000-0002-0000-0200-000000000000}">
      <formula1>"--,  Asst. Prof. Chuttchaval Jeraputra, Asst. Prof. Thamvarit Singhavilai, Asst. Prof. Aranee Pangarad, Asst. Prof. Korporn Panyim, Asst. Prof. Tatcha Chulajata"</formula1>
    </dataValidation>
    <dataValidation type="list" allowBlank="1" showErrorMessage="1" sqref="D2" xr:uid="{00000000-0002-0000-0200-000001000000}">
      <formula1>"A, B, C, Not Declared"</formula1>
    </dataValidation>
    <dataValidation type="list" allowBlank="1" showInputMessage="1" showErrorMessage="1" sqref="J62:J71 J42:J46 J48:J54 J56:J58 J60 J5:J40" xr:uid="{00000000-0002-0000-0200-000002000000}">
      <formula1>"--,1-2023, 2-2023, 1-2024, 2-2024, 1-2025, 2-2025, 1-2026, 2-2026, 1-2027, 2-2027"</formula1>
    </dataValidation>
  </dataValidations>
  <pageMargins left="0.7" right="0.7" top="0.75" bottom="0.75" header="0.3" footer="0.3"/>
  <pageSetup paperSize="9" scale="0" firstPageNumber="0" fitToWidth="0" fitToHeight="0" orientation="portrait" horizontalDpi="0" verticalDpi="0" copie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J51"/>
  <sheetViews>
    <sheetView topLeftCell="A3" zoomScale="140" zoomScaleNormal="140" zoomScaleSheetLayoutView="100" workbookViewId="0">
      <selection activeCell="I17" sqref="I17"/>
    </sheetView>
  </sheetViews>
  <sheetFormatPr defaultColWidth="8.875" defaultRowHeight="14.1"/>
  <cols>
    <col min="1" max="1" width="6.5" customWidth="1"/>
    <col min="2" max="2" width="25.875" customWidth="1"/>
    <col min="3" max="3" width="21.125" customWidth="1"/>
    <col min="4" max="4" width="5.875" bestFit="1" customWidth="1"/>
    <col min="5" max="5" width="7.125" bestFit="1" customWidth="1"/>
  </cols>
  <sheetData>
    <row r="1" spans="1:10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>
      <c r="A2" s="235" t="s">
        <v>114</v>
      </c>
      <c r="B2" s="235"/>
      <c r="C2" s="235"/>
      <c r="D2" s="235"/>
      <c r="E2" s="235"/>
      <c r="F2" s="235"/>
      <c r="G2" s="235"/>
      <c r="H2" s="235"/>
      <c r="I2" s="235"/>
      <c r="J2" s="235"/>
    </row>
    <row r="3" spans="1:10">
      <c r="A3" s="15" t="s">
        <v>115</v>
      </c>
      <c r="B3" s="1"/>
      <c r="C3" s="1"/>
      <c r="D3" s="1"/>
      <c r="E3" s="74" t="s">
        <v>21</v>
      </c>
      <c r="F3" s="75" t="s">
        <v>116</v>
      </c>
      <c r="G3" s="17" t="s">
        <v>117</v>
      </c>
      <c r="H3" s="17"/>
      <c r="I3" s="1"/>
      <c r="J3" s="1"/>
    </row>
    <row r="4" spans="1:10">
      <c r="A4" s="21">
        <v>3</v>
      </c>
      <c r="B4" s="234" t="s">
        <v>118</v>
      </c>
      <c r="C4" s="234"/>
      <c r="D4" s="21"/>
      <c r="E4" s="76">
        <f ca="1">SUMIF('Grade Record'!B5:C71,"*MUGE 100*",'Grade Record'!F5:F71)</f>
        <v>0</v>
      </c>
      <c r="F4" s="77">
        <f ca="1">SUMIF('Grade Record'!C5:D71,"*MUGE 100*",'Grade Record'!I5:I71)</f>
        <v>0</v>
      </c>
      <c r="G4" s="78">
        <f t="shared" ref="G4:G9" ca="1" si="0">A4-F4</f>
        <v>3</v>
      </c>
      <c r="H4" s="1"/>
      <c r="I4" s="1"/>
      <c r="J4" s="1"/>
    </row>
    <row r="5" spans="1:10">
      <c r="A5" s="21">
        <v>2</v>
      </c>
      <c r="B5" s="23" t="s">
        <v>119</v>
      </c>
      <c r="C5" s="23"/>
      <c r="D5" s="21"/>
      <c r="E5" s="76">
        <f>'Grade Record'!F62</f>
        <v>0</v>
      </c>
      <c r="F5" s="77">
        <f ca="1">'Grade Record'!I62</f>
        <v>0</v>
      </c>
      <c r="G5" s="78">
        <f t="shared" ca="1" si="0"/>
        <v>2</v>
      </c>
      <c r="H5" s="1"/>
      <c r="I5" s="1"/>
      <c r="J5" s="1"/>
    </row>
    <row r="6" spans="1:10">
      <c r="A6" s="21">
        <v>10</v>
      </c>
      <c r="B6" s="23" t="s">
        <v>120</v>
      </c>
      <c r="C6" s="23"/>
      <c r="D6" s="21"/>
      <c r="E6" s="76">
        <f>SUM('Grade Record'!F63:F64,'Grade Record'!F66:F68)</f>
        <v>0</v>
      </c>
      <c r="F6" s="77">
        <f ca="1">SUM('Grade Record'!I62:I64,'Grade Record'!I66:I68)</f>
        <v>0</v>
      </c>
      <c r="G6" s="78">
        <f t="shared" ca="1" si="0"/>
        <v>10</v>
      </c>
      <c r="H6" s="1"/>
      <c r="I6" s="1"/>
      <c r="J6" s="1"/>
    </row>
    <row r="7" spans="1:10">
      <c r="A7" s="21">
        <v>2</v>
      </c>
      <c r="B7" s="234" t="s">
        <v>121</v>
      </c>
      <c r="C7" s="234"/>
      <c r="D7" s="21"/>
      <c r="E7" s="76">
        <f>'Grade Record'!F15</f>
        <v>0</v>
      </c>
      <c r="F7" s="77">
        <f ca="1">'Grade Record'!I15</f>
        <v>0</v>
      </c>
      <c r="G7" s="78">
        <f t="shared" ca="1" si="0"/>
        <v>2</v>
      </c>
      <c r="H7" s="1"/>
      <c r="I7" s="1"/>
      <c r="J7" s="1"/>
    </row>
    <row r="8" spans="1:10">
      <c r="A8" s="21">
        <v>4</v>
      </c>
      <c r="B8" s="234" t="s">
        <v>122</v>
      </c>
      <c r="C8" s="234"/>
      <c r="D8" s="21"/>
      <c r="E8" s="76">
        <f>'Grade Record'!F6+'Grade Record'!F14</f>
        <v>0</v>
      </c>
      <c r="F8" s="77">
        <f ca="1">'Grade Record'!I6+'Grade Record'!I14</f>
        <v>0</v>
      </c>
      <c r="G8" s="78">
        <f t="shared" ca="1" si="0"/>
        <v>4</v>
      </c>
      <c r="H8" s="1"/>
      <c r="I8" s="1"/>
      <c r="J8" s="1"/>
    </row>
    <row r="9" spans="1:10">
      <c r="A9" s="21">
        <v>3</v>
      </c>
      <c r="B9" s="234" t="s">
        <v>123</v>
      </c>
      <c r="C9" s="234"/>
      <c r="D9" s="21"/>
      <c r="E9" s="76">
        <f>'Grade Record'!F65</f>
        <v>0</v>
      </c>
      <c r="F9" s="77">
        <f ca="1">'Grade Record'!I65</f>
        <v>0</v>
      </c>
      <c r="G9" s="78">
        <f t="shared" ca="1" si="0"/>
        <v>3</v>
      </c>
      <c r="H9" s="1"/>
      <c r="I9" s="1"/>
      <c r="J9" s="1"/>
    </row>
    <row r="10" spans="1:10">
      <c r="A10" s="161">
        <f>SUM(A4:A9)</f>
        <v>24</v>
      </c>
      <c r="B10" s="159" t="s">
        <v>124</v>
      </c>
      <c r="C10" s="23"/>
      <c r="D10" s="21"/>
      <c r="E10" s="76"/>
      <c r="F10" s="77"/>
      <c r="G10" s="78"/>
      <c r="H10" s="1"/>
      <c r="I10" s="1"/>
      <c r="J10" s="1"/>
    </row>
    <row r="11" spans="1:10">
      <c r="A11" s="20">
        <v>8</v>
      </c>
      <c r="B11" s="237" t="s">
        <v>125</v>
      </c>
      <c r="C11" s="237"/>
      <c r="D11" s="20"/>
      <c r="E11" s="79">
        <f ca="1">SUMIF('Grade Record'!B5:C71,"*SCPY*",'Grade Record'!F5:F71)</f>
        <v>0</v>
      </c>
      <c r="F11" s="80">
        <f ca="1">SUMIF('Grade Record'!B5:C71,"*SCPY*",'Grade Record'!G5:G71)</f>
        <v>0</v>
      </c>
      <c r="G11" s="81">
        <f ca="1">A11-F11</f>
        <v>8</v>
      </c>
      <c r="H11" s="1"/>
      <c r="I11" s="1"/>
      <c r="J11" s="1"/>
    </row>
    <row r="12" spans="1:10">
      <c r="A12" s="20">
        <v>4</v>
      </c>
      <c r="B12" s="237" t="s">
        <v>126</v>
      </c>
      <c r="C12" s="237"/>
      <c r="D12" s="20"/>
      <c r="E12" s="79">
        <f ca="1">SUMIF('Grade Record'!B5:C71,"*SCCH*",'Grade Record'!F5:F71)</f>
        <v>0</v>
      </c>
      <c r="F12" s="80">
        <f ca="1">SUMIF('Grade Record'!B5:C71,"*SCCH*",'Grade Record'!G5:G71)</f>
        <v>0</v>
      </c>
      <c r="G12" s="81">
        <f ca="1">A12-F12</f>
        <v>4</v>
      </c>
      <c r="H12" s="1"/>
      <c r="I12" s="1"/>
      <c r="J12" s="1"/>
    </row>
    <row r="13" spans="1:10">
      <c r="A13" s="20">
        <v>6</v>
      </c>
      <c r="B13" s="237" t="s">
        <v>127</v>
      </c>
      <c r="C13" s="237"/>
      <c r="D13" s="20"/>
      <c r="E13" s="79">
        <f ca="1">SUMIF('Grade Record'!B5:C71,"*SCMA*",'Grade Record'!F5:F71)</f>
        <v>0</v>
      </c>
      <c r="F13" s="80">
        <f ca="1">SUMIF('Grade Record'!B5:C71,"*SCMA*",'Grade Record'!G5:G71)</f>
        <v>0</v>
      </c>
      <c r="G13" s="81">
        <f t="shared" ref="G13:G14" ca="1" si="1">A13-F13</f>
        <v>6</v>
      </c>
      <c r="H13" s="1"/>
      <c r="I13" s="1"/>
      <c r="J13" s="1"/>
    </row>
    <row r="14" spans="1:10">
      <c r="A14" s="20">
        <v>12</v>
      </c>
      <c r="B14" s="24" t="s">
        <v>128</v>
      </c>
      <c r="C14" s="24"/>
      <c r="D14" s="20"/>
      <c r="E14" s="79">
        <f ca="1">SUMIF('Grade Record'!B5:C71,"*EE 20*",'Grade Record'!F5:F71)</f>
        <v>0</v>
      </c>
      <c r="F14" s="80">
        <f ca="1">SUMIF('Grade Record'!B5:C71,"*EE 20*",'Grade Record'!G5:G71)</f>
        <v>0</v>
      </c>
      <c r="G14" s="81">
        <f t="shared" ca="1" si="1"/>
        <v>12</v>
      </c>
      <c r="H14" s="1"/>
      <c r="J14" s="1"/>
    </row>
    <row r="15" spans="1:10" ht="14.1" customHeight="1">
      <c r="A15" s="162">
        <f>SUM(A11:A14)</f>
        <v>30</v>
      </c>
      <c r="B15" s="160" t="s">
        <v>129</v>
      </c>
      <c r="C15" s="24"/>
      <c r="D15" s="20"/>
      <c r="E15" s="79"/>
      <c r="F15" s="80"/>
      <c r="G15" s="81"/>
      <c r="H15" s="1"/>
      <c r="I15" s="1"/>
      <c r="J15" s="1"/>
    </row>
    <row r="16" spans="1:10" ht="25.5" customHeight="1">
      <c r="A16" s="163">
        <v>12</v>
      </c>
      <c r="B16" s="234" t="s">
        <v>130</v>
      </c>
      <c r="C16" s="234"/>
      <c r="D16" s="21"/>
      <c r="E16" s="76" cm="1">
        <f t="array" aca="1" ref="E16" ca="1">SUM(SUMIF('Grade Record'!$B5:$C71,{"*EGME 220*","*EGCO 111*","*EGIE 103*","*EGME 102*"},'Grade Record'!F5:F71))</f>
        <v>0</v>
      </c>
      <c r="F16" s="77" cm="1">
        <f t="array" aca="1" ref="F16" ca="1">SUM(SUMIF('Grade Record'!$B5:$C71,{"*EGME*","*EGCO*","*EGIE*"},'Grade Record'!H5:H71))</f>
        <v>0</v>
      </c>
      <c r="G16" s="78">
        <f t="shared" ref="G16:G20" ca="1" si="2">A16-F16</f>
        <v>12</v>
      </c>
      <c r="H16" s="1"/>
      <c r="I16" s="1"/>
      <c r="J16" s="1"/>
    </row>
    <row r="17" spans="1:10" ht="37.5" customHeight="1">
      <c r="A17" s="183">
        <v>40</v>
      </c>
      <c r="B17" s="236" t="s">
        <v>131</v>
      </c>
      <c r="C17" s="236"/>
      <c r="D17" s="20"/>
      <c r="E17" s="79" cm="1">
        <f t="array" aca="1" ref="E17" ca="1">SUM(SUMIF('Grade Record'!$B5:$C71,{"*EE 110*","*EE 21*","*EE 24*","*EE 28*","*EE 29*","*EE 343*","*EE 344*","*EE 353*","*EE 360*","*EE 361*","*EE 39*","*EE 400*","*EE 49*","*EGID 300*"},'Grade Record'!F5:F71))</f>
        <v>0</v>
      </c>
      <c r="F17" s="80" cm="1">
        <f t="array" aca="1" ref="F17" ca="1">SUM(SUMIF('Grade Record'!$B5:$C71,{"*EE 110*","*EE 21*","*EE 24*","*EE 28*","*EE 29*","*EE 343*","*EE 344*","*EE 353*","*EE 360*","*EE 361*","*EE 39*","*EE 400*","*EE 49*","*EGID 300*"},'Grade Record'!H5:H71))</f>
        <v>0</v>
      </c>
      <c r="G17" s="81">
        <f t="shared" ca="1" si="2"/>
        <v>40</v>
      </c>
      <c r="H17" s="1"/>
      <c r="I17" s="1"/>
      <c r="J17" s="1"/>
    </row>
    <row r="18" spans="1:10" ht="21.75" customHeight="1">
      <c r="A18" s="184">
        <v>20</v>
      </c>
      <c r="B18" s="22" t="s">
        <v>132</v>
      </c>
      <c r="C18" s="23"/>
      <c r="D18" s="21"/>
      <c r="E18" s="76">
        <f>SUM('Grade Record'!F42:F44,'Grade Record'!F48:F51,'Grade Record'!F58)</f>
        <v>0</v>
      </c>
      <c r="F18" s="77">
        <f ca="1">SUM('Grade Record'!H42:H44,'Grade Record'!H48:H51,'Grade Record'!H58,)</f>
        <v>0</v>
      </c>
      <c r="G18" s="78">
        <f t="shared" ca="1" si="2"/>
        <v>20</v>
      </c>
      <c r="H18" s="1"/>
      <c r="I18" s="1"/>
      <c r="J18" s="1"/>
    </row>
    <row r="19" spans="1:10">
      <c r="A19" s="184">
        <v>6</v>
      </c>
      <c r="B19" s="237" t="s">
        <v>133</v>
      </c>
      <c r="C19" s="237"/>
      <c r="D19" s="20"/>
      <c r="E19" s="79">
        <f>'Grade Record'!F52+'Grade Record'!F56+'Grade Record'!F60</f>
        <v>0</v>
      </c>
      <c r="F19" s="80">
        <f ca="1">'Grade Record'!H52+'Grade Record'!H56+'Grade Record'!H60</f>
        <v>0</v>
      </c>
      <c r="G19" s="81">
        <f ca="1">A19-F19</f>
        <v>6</v>
      </c>
      <c r="H19" s="1"/>
      <c r="I19" s="1"/>
      <c r="J19" s="1"/>
    </row>
    <row r="20" spans="1:10">
      <c r="A20" s="164">
        <v>6</v>
      </c>
      <c r="B20" s="234" t="s">
        <v>134</v>
      </c>
      <c r="C20" s="234"/>
      <c r="D20" s="21"/>
      <c r="E20" s="76">
        <f>SUM('Grade Record'!F69:F71)</f>
        <v>0</v>
      </c>
      <c r="F20" s="77">
        <f ca="1">SUM('Grade Record'!I69:I71)</f>
        <v>0</v>
      </c>
      <c r="G20" s="78">
        <f t="shared" ca="1" si="2"/>
        <v>6</v>
      </c>
      <c r="H20" s="1"/>
      <c r="I20" s="1"/>
      <c r="J20" s="1"/>
    </row>
    <row r="21" spans="1:10">
      <c r="A21" s="20"/>
      <c r="B21" s="237"/>
      <c r="C21" s="237"/>
      <c r="D21" s="20"/>
      <c r="E21" s="79"/>
      <c r="F21" s="80"/>
      <c r="G21" s="81"/>
      <c r="H21" s="1"/>
      <c r="I21" s="1"/>
      <c r="J21" s="1"/>
    </row>
    <row r="22" spans="1:10">
      <c r="A22" s="16"/>
      <c r="B22" s="1"/>
      <c r="C22" s="1"/>
      <c r="D22" s="1"/>
      <c r="E22" s="82"/>
      <c r="F22" s="83"/>
      <c r="G22" s="1"/>
      <c r="H22" s="1"/>
      <c r="I22" s="1"/>
      <c r="J22" s="1"/>
    </row>
    <row r="23" spans="1:10">
      <c r="A23" s="1"/>
      <c r="B23" s="1"/>
      <c r="C23" s="1"/>
      <c r="D23" s="15" t="s">
        <v>110</v>
      </c>
      <c r="E23" s="84">
        <f ca="1">SUM(E4:E21)</f>
        <v>0</v>
      </c>
      <c r="F23" s="75">
        <f ca="1">SUM(F4:F21)</f>
        <v>0</v>
      </c>
      <c r="G23" s="17">
        <f ca="1">SUM(G4:G21)</f>
        <v>138</v>
      </c>
      <c r="H23" s="1"/>
      <c r="I23" s="1"/>
      <c r="J23" s="1"/>
    </row>
    <row r="24" spans="1:10">
      <c r="A24" s="1"/>
      <c r="B24" s="1"/>
      <c r="C24" s="1"/>
      <c r="D24" s="1"/>
      <c r="E24" s="1"/>
      <c r="F24" s="1"/>
      <c r="G24" s="1"/>
      <c r="H24" s="1"/>
      <c r="I24" s="1"/>
      <c r="J24" s="1"/>
    </row>
    <row r="32" spans="1:10">
      <c r="A32" s="165"/>
    </row>
    <row r="44" spans="1:1">
      <c r="A44" s="166"/>
    </row>
    <row r="45" spans="1:1">
      <c r="A45" s="167"/>
    </row>
    <row r="48" spans="1:1">
      <c r="A48" s="186"/>
    </row>
    <row r="49" spans="1:1">
      <c r="A49" s="185"/>
    </row>
    <row r="51" spans="1:1">
      <c r="A51" s="168"/>
    </row>
  </sheetData>
  <mergeCells count="13">
    <mergeCell ref="B17:C17"/>
    <mergeCell ref="B19:C19"/>
    <mergeCell ref="B20:C20"/>
    <mergeCell ref="B21:C21"/>
    <mergeCell ref="B11:C11"/>
    <mergeCell ref="B12:C12"/>
    <mergeCell ref="B13:C13"/>
    <mergeCell ref="B16:C16"/>
    <mergeCell ref="B9:C9"/>
    <mergeCell ref="A2:J2"/>
    <mergeCell ref="B4:C4"/>
    <mergeCell ref="B7:C7"/>
    <mergeCell ref="B8:C8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topLeftCell="A27" zoomScaleNormal="150" zoomScaleSheetLayoutView="100" workbookViewId="0">
      <selection activeCell="J90" sqref="J90"/>
    </sheetView>
  </sheetViews>
  <sheetFormatPr defaultColWidth="8.875" defaultRowHeight="14.1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B17"/>
  <sheetViews>
    <sheetView zoomScaleNormal="150" zoomScaleSheetLayoutView="100" workbookViewId="0">
      <selection activeCell="B1" sqref="B1"/>
    </sheetView>
  </sheetViews>
  <sheetFormatPr defaultColWidth="8.875" defaultRowHeight="24"/>
  <cols>
    <col min="1" max="1" width="66.375" style="176" customWidth="1"/>
    <col min="2" max="2" width="15" style="174" customWidth="1"/>
    <col min="3" max="5" width="16.125" style="174" customWidth="1"/>
    <col min="6" max="16384" width="8.875" style="174"/>
  </cols>
  <sheetData>
    <row r="1" spans="1:2" ht="24.95">
      <c r="A1" s="176" t="str">
        <f>_xlfn.CONCAT("  Registration List for ",'Grade Record'!B2, "  ID ", 'Grade Record'!A2)</f>
        <v xml:space="preserve">  Registration List for Alice Wonderland  ID 6613xxx</v>
      </c>
      <c r="B1" s="174" t="str" cm="1">
        <f t="array" ref="B1">_xlfn.SWITCH('Grade Record'!D2, "A", "Power Engineering", "B", "Commu Engineering", "C", "EE Technology", "(Not Declared)")</f>
        <v>(Not Declared)</v>
      </c>
    </row>
    <row r="2" spans="1:2" ht="24.95">
      <c r="A2" s="177" t="s">
        <v>135</v>
      </c>
    </row>
    <row r="3" spans="1:2" ht="24.95">
      <c r="A3" s="178" t="s">
        <v>136</v>
      </c>
      <c r="B3" s="179" t="s">
        <v>20</v>
      </c>
    </row>
    <row r="4" spans="1:2">
      <c r="A4" s="180" t="e" cm="1" vm="1">
        <f t="array" ref="A4">IF(OR('Grade Record'!D2="A",'Grade Record'!D2="Not Declared"),_xlfn._xlws.FILTER('Grade Record'!B5:B71,A2='Grade Record'!J5:J71),IF('Grade Record'!D2="B",_xlfn._xlws.FILTER(_xlfn.VSTACK('Grade Record'!B5:B41,'Grade Record'!C42:C44,'Grade Record'!B45:B46,'Grade Record'!C47:C52,'Grade Record'!B53:B55,'Grade Record'!C56,'Grade Record'!B57,'Grade Record'!C58:C60,'Grade Record'!B61:B71),A2='Grade Record'!J5:J71),IF('Grade Record'!D2="C",_xlfn._xlws.FILTER(_xlfn.VSTACK('Grade Record'!B5:B41,'Grade Record'!D42:D44,'Grade Record'!B45:B46,'Grade Record'!D47:D52,'Grade Record'!B53:B55,'Grade Record'!D56,'Grade Record'!B57,'Grade Record'!D58:D60,'Grade Record'!B61:B71),A2='Grade Record'!J5:J71))))</f>
        <v>#VALUE!</v>
      </c>
      <c r="B4" s="181" t="e" cm="1" vm="1">
        <f t="array" ref="B4">_xlfn._xlws.FILTER('Grade Record'!F5:F75,A2='Grade Record'!J5:J75)</f>
        <v>#VALUE!</v>
      </c>
    </row>
    <row r="5" spans="1:2">
      <c r="A5" s="180"/>
      <c r="B5" s="181"/>
    </row>
    <row r="6" spans="1:2">
      <c r="A6" s="180"/>
      <c r="B6" s="181"/>
    </row>
    <row r="7" spans="1:2">
      <c r="A7" s="180"/>
      <c r="B7" s="181"/>
    </row>
    <row r="8" spans="1:2">
      <c r="A8" s="180"/>
      <c r="B8" s="181"/>
    </row>
    <row r="9" spans="1:2">
      <c r="A9" s="180"/>
      <c r="B9" s="181"/>
    </row>
    <row r="10" spans="1:2">
      <c r="A10" s="180"/>
      <c r="B10" s="181"/>
    </row>
    <row r="11" spans="1:2">
      <c r="A11" s="180"/>
      <c r="B11" s="181"/>
    </row>
    <row r="12" spans="1:2">
      <c r="A12" s="180"/>
      <c r="B12" s="181"/>
    </row>
    <row r="13" spans="1:2">
      <c r="A13" s="180"/>
      <c r="B13" s="181"/>
    </row>
    <row r="14" spans="1:2" ht="24.95">
      <c r="A14" s="182" t="s">
        <v>137</v>
      </c>
      <c r="B14" s="179" t="e" vm="2">
        <f>SUM(B4:B13)</f>
        <v>#VALUE!</v>
      </c>
    </row>
    <row r="17" spans="1:1" ht="24.95">
      <c r="A17" s="176" t="str">
        <f>_xlfn.CONCAT("     Remarks from ", 'Grade Record'!C2)</f>
        <v xml:space="preserve">     Remarks from --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80A60B-02FE-4E94-ABC2-0E4E38FEFA5E}">
  <dimension ref="A1:B17"/>
  <sheetViews>
    <sheetView zoomScaleNormal="150" zoomScaleSheetLayoutView="100" workbookViewId="0">
      <selection activeCell="A17" sqref="A17"/>
    </sheetView>
  </sheetViews>
  <sheetFormatPr defaultColWidth="8.875" defaultRowHeight="24"/>
  <cols>
    <col min="1" max="1" width="66.375" style="176" customWidth="1"/>
    <col min="2" max="2" width="15" style="174" customWidth="1"/>
    <col min="3" max="5" width="16.125" style="174" customWidth="1"/>
    <col min="6" max="16384" width="8.875" style="174"/>
  </cols>
  <sheetData>
    <row r="1" spans="1:2" ht="24.95">
      <c r="A1" s="176" t="str">
        <f>_xlfn.CONCAT("  Registration List for ",'Grade Record'!B2, "  ID ", 'Grade Record'!A2)</f>
        <v xml:space="preserve">  Registration List for Alice Wonderland  ID 6613xxx</v>
      </c>
      <c r="B1" s="174" t="str" cm="1">
        <f t="array" ref="B1">_xlfn.SWITCH('Grade Record'!D2, "A", "Power Engineering", "B", "Commu Engineering", "C", "EE Technology", "(Not Declared)")</f>
        <v>(Not Declared)</v>
      </c>
    </row>
    <row r="2" spans="1:2" ht="24.95">
      <c r="A2" s="177" t="s">
        <v>138</v>
      </c>
    </row>
    <row r="3" spans="1:2" ht="24.95">
      <c r="A3" s="178" t="s">
        <v>136</v>
      </c>
      <c r="B3" s="179" t="s">
        <v>20</v>
      </c>
    </row>
    <row r="4" spans="1:2">
      <c r="A4" s="180" t="e" cm="1" vm="1">
        <f t="array" ref="A4">IF(OR('Grade Record'!D2="A",'Grade Record'!D2="Not Declared"),_xlfn._xlws.FILTER('Grade Record'!B5:B71,A2='Grade Record'!J5:J71),IF('Grade Record'!D2="B",_xlfn._xlws.FILTER(_xlfn.VSTACK('Grade Record'!B5:B41,'Grade Record'!C42:C44,'Grade Record'!B45:B46,'Grade Record'!C47:C52,'Grade Record'!B53:B55,'Grade Record'!C56,'Grade Record'!B57,'Grade Record'!C58:C60,'Grade Record'!B61:B71),A2='Grade Record'!J5:J71),IF('Grade Record'!D2="C",_xlfn._xlws.FILTER(_xlfn.VSTACK('Grade Record'!B5:B41,'Grade Record'!D42:D44,'Grade Record'!B45:B46,'Grade Record'!D47:D52,'Grade Record'!B53:B55,'Grade Record'!D56,'Grade Record'!B57,'Grade Record'!D58:D60,'Grade Record'!B61:B71),A2='Grade Record'!J5:J71))))</f>
        <v>#VALUE!</v>
      </c>
      <c r="B4" s="181" t="e" cm="1" vm="1">
        <f t="array" ref="B4">_xlfn._xlws.FILTER('Grade Record'!F5:F75,A2='Grade Record'!J5:J75)</f>
        <v>#VALUE!</v>
      </c>
    </row>
    <row r="5" spans="1:2">
      <c r="A5" s="180"/>
      <c r="B5" s="181"/>
    </row>
    <row r="6" spans="1:2">
      <c r="A6" s="180"/>
      <c r="B6" s="181"/>
    </row>
    <row r="7" spans="1:2">
      <c r="A7" s="180"/>
      <c r="B7" s="181"/>
    </row>
    <row r="8" spans="1:2">
      <c r="A8" s="180"/>
      <c r="B8" s="181"/>
    </row>
    <row r="9" spans="1:2">
      <c r="A9" s="180"/>
      <c r="B9" s="181"/>
    </row>
    <row r="10" spans="1:2">
      <c r="A10" s="180"/>
      <c r="B10" s="181"/>
    </row>
    <row r="11" spans="1:2">
      <c r="A11" s="180"/>
      <c r="B11" s="181"/>
    </row>
    <row r="12" spans="1:2">
      <c r="A12" s="180"/>
      <c r="B12" s="181"/>
    </row>
    <row r="13" spans="1:2">
      <c r="A13" s="180"/>
      <c r="B13" s="181"/>
    </row>
    <row r="14" spans="1:2" ht="24.95">
      <c r="A14" s="182" t="s">
        <v>137</v>
      </c>
      <c r="B14" s="179" t="e" vm="2">
        <f>SUM(B4:B13)</f>
        <v>#VALUE!</v>
      </c>
    </row>
    <row r="17" spans="1:1" ht="24.95">
      <c r="A17" s="176" t="str">
        <f>_xlfn.CONCAT("     Remarks from ", 'Grade Record'!C2)</f>
        <v xml:space="preserve">     Remarks from --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992B72-7414-4460-A6F7-3B77849AAA33}">
  <dimension ref="A1:B17"/>
  <sheetViews>
    <sheetView zoomScaleNormal="150" zoomScaleSheetLayoutView="100" workbookViewId="0">
      <selection activeCell="A3" sqref="A3"/>
    </sheetView>
  </sheetViews>
  <sheetFormatPr defaultColWidth="8.875" defaultRowHeight="24"/>
  <cols>
    <col min="1" max="1" width="66.375" style="176" customWidth="1"/>
    <col min="2" max="2" width="15" style="174" customWidth="1"/>
    <col min="3" max="5" width="16.125" style="174" customWidth="1"/>
    <col min="6" max="16384" width="8.875" style="174"/>
  </cols>
  <sheetData>
    <row r="1" spans="1:2" ht="24.95">
      <c r="A1" s="176" t="str">
        <f>_xlfn.CONCAT("  Registration List for ",'Grade Record'!B2, "  ID ", 'Grade Record'!A2)</f>
        <v xml:space="preserve">  Registration List for Alice Wonderland  ID 6613xxx</v>
      </c>
      <c r="B1" s="174" t="str" cm="1">
        <f t="array" ref="B1">_xlfn.SWITCH('Grade Record'!D2, "A", "Power Engineering", "B", "Commu Engineering", "C", "EE Technology", "(Not Declared)")</f>
        <v>(Not Declared)</v>
      </c>
    </row>
    <row r="2" spans="1:2" ht="24.95">
      <c r="A2" s="177" t="s">
        <v>139</v>
      </c>
    </row>
    <row r="3" spans="1:2" ht="24.95">
      <c r="A3" s="178" t="s">
        <v>136</v>
      </c>
      <c r="B3" s="179" t="s">
        <v>20</v>
      </c>
    </row>
    <row r="4" spans="1:2">
      <c r="A4" s="180" t="e" cm="1" vm="1">
        <f t="array" ref="A4">IF(OR('Grade Record'!D2="A",'Grade Record'!D2="Not Declared"),_xlfn._xlws.FILTER('Grade Record'!B5:B71,A2='Grade Record'!J5:J71),IF('Grade Record'!D2="B",_xlfn._xlws.FILTER(_xlfn.VSTACK('Grade Record'!B5:B41,'Grade Record'!C42:C44,'Grade Record'!B45:B46,'Grade Record'!C47:C52,'Grade Record'!B53:B55,'Grade Record'!C56,'Grade Record'!B57,'Grade Record'!C58:C60,'Grade Record'!B61:B71),A2='Grade Record'!J5:J71),IF('Grade Record'!D2="C",_xlfn._xlws.FILTER(_xlfn.VSTACK('Grade Record'!B5:B41,'Grade Record'!D42:D44,'Grade Record'!B45:B46,'Grade Record'!D47:D52,'Grade Record'!B53:B55,'Grade Record'!D56,'Grade Record'!B57,'Grade Record'!D58:D60,'Grade Record'!B61:B71),A2='Grade Record'!J5:J71))))</f>
        <v>#VALUE!</v>
      </c>
      <c r="B4" s="181" t="e" cm="1" vm="1">
        <f t="array" ref="B4">_xlfn._xlws.FILTER('Grade Record'!F5:F75,A2='Grade Record'!J5:J75)</f>
        <v>#VALUE!</v>
      </c>
    </row>
    <row r="5" spans="1:2">
      <c r="A5" s="180"/>
      <c r="B5" s="181"/>
    </row>
    <row r="6" spans="1:2">
      <c r="A6" s="180"/>
      <c r="B6" s="181"/>
    </row>
    <row r="7" spans="1:2">
      <c r="A7" s="180"/>
      <c r="B7" s="181"/>
    </row>
    <row r="8" spans="1:2">
      <c r="A8" s="180"/>
      <c r="B8" s="181"/>
    </row>
    <row r="9" spans="1:2">
      <c r="A9" s="180"/>
      <c r="B9" s="181"/>
    </row>
    <row r="10" spans="1:2">
      <c r="A10" s="180"/>
      <c r="B10" s="181"/>
    </row>
    <row r="11" spans="1:2">
      <c r="A11" s="180"/>
      <c r="B11" s="181"/>
    </row>
    <row r="12" spans="1:2">
      <c r="A12" s="180"/>
      <c r="B12" s="181"/>
    </row>
    <row r="13" spans="1:2">
      <c r="A13" s="180"/>
      <c r="B13" s="181"/>
    </row>
    <row r="14" spans="1:2" ht="24.95">
      <c r="A14" s="182" t="s">
        <v>137</v>
      </c>
      <c r="B14" s="179" t="e" vm="2">
        <f>SUM(B4:B13)</f>
        <v>#VALUE!</v>
      </c>
    </row>
    <row r="17" spans="1:1" ht="24.95">
      <c r="A17" s="176" t="str">
        <f>_xlfn.CONCAT("     Remarks from ", 'Grade Record'!C2)</f>
        <v xml:space="preserve">     Remarks from --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802C48-EA44-490E-9046-8351A6D64EBB}">
  <dimension ref="A1:B17"/>
  <sheetViews>
    <sheetView zoomScaleNormal="150" zoomScaleSheetLayoutView="100" workbookViewId="0">
      <selection activeCell="C7" sqref="C7"/>
    </sheetView>
  </sheetViews>
  <sheetFormatPr defaultColWidth="8.875" defaultRowHeight="24"/>
  <cols>
    <col min="1" max="1" width="66.375" style="176" customWidth="1"/>
    <col min="2" max="2" width="15" style="174" customWidth="1"/>
    <col min="3" max="5" width="16.125" style="174" customWidth="1"/>
    <col min="6" max="16384" width="8.875" style="174"/>
  </cols>
  <sheetData>
    <row r="1" spans="1:2" ht="24.95">
      <c r="A1" s="176" t="str">
        <f>_xlfn.CONCAT("  Registration List for ",'Grade Record'!B2, "  ID ", 'Grade Record'!A2)</f>
        <v xml:space="preserve">  Registration List for Alice Wonderland  ID 6613xxx</v>
      </c>
      <c r="B1" s="174" t="str" cm="1">
        <f t="array" ref="B1">_xlfn.SWITCH('Grade Record'!D2, "A", "Power Engineering", "B", "Commu Engineering", "C", "EE Technology", "(Not Declared)")</f>
        <v>(Not Declared)</v>
      </c>
    </row>
    <row r="2" spans="1:2" ht="24.95">
      <c r="A2" s="177" t="s">
        <v>140</v>
      </c>
    </row>
    <row r="3" spans="1:2" ht="24.95">
      <c r="A3" s="178" t="s">
        <v>136</v>
      </c>
      <c r="B3" s="179" t="s">
        <v>20</v>
      </c>
    </row>
    <row r="4" spans="1:2">
      <c r="A4" s="180" t="e" cm="1" vm="1">
        <f t="array" ref="A4">IF(OR('Grade Record'!D2="A",'Grade Record'!D2="Not Declared"),_xlfn._xlws.FILTER('Grade Record'!B5:B71,A2='Grade Record'!J5:J71),IF('Grade Record'!D2="B",_xlfn._xlws.FILTER(_xlfn.VSTACK('Grade Record'!B5:B41,'Grade Record'!C42:C44,'Grade Record'!B45:B46,'Grade Record'!C47:C52,'Grade Record'!B53:B55,'Grade Record'!C56,'Grade Record'!B57,'Grade Record'!C58:C60,'Grade Record'!B61:B71),A2='Grade Record'!J5:J71),IF('Grade Record'!D2="C",_xlfn._xlws.FILTER(_xlfn.VSTACK('Grade Record'!B5:B41,'Grade Record'!D42:D44,'Grade Record'!B45:B46,'Grade Record'!D47:D52,'Grade Record'!B53:B55,'Grade Record'!D56,'Grade Record'!B57,'Grade Record'!D58:D60,'Grade Record'!B61:B71),A2='Grade Record'!J5:J71))))</f>
        <v>#VALUE!</v>
      </c>
      <c r="B4" s="181" t="e" cm="1" vm="1">
        <f t="array" ref="B4">_xlfn._xlws.FILTER('Grade Record'!F5:F75,A2='Grade Record'!J5:J75)</f>
        <v>#VALUE!</v>
      </c>
    </row>
    <row r="5" spans="1:2">
      <c r="A5" s="180"/>
      <c r="B5" s="181"/>
    </row>
    <row r="6" spans="1:2">
      <c r="A6" s="180"/>
      <c r="B6" s="181"/>
    </row>
    <row r="7" spans="1:2">
      <c r="A7" s="180"/>
      <c r="B7" s="181"/>
    </row>
    <row r="8" spans="1:2">
      <c r="A8" s="180"/>
      <c r="B8" s="181"/>
    </row>
    <row r="9" spans="1:2">
      <c r="A9" s="180"/>
      <c r="B9" s="181"/>
    </row>
    <row r="10" spans="1:2">
      <c r="A10" s="180"/>
      <c r="B10" s="181"/>
    </row>
    <row r="11" spans="1:2">
      <c r="A11" s="180"/>
      <c r="B11" s="181"/>
    </row>
    <row r="12" spans="1:2">
      <c r="A12" s="180"/>
      <c r="B12" s="181"/>
    </row>
    <row r="13" spans="1:2">
      <c r="A13" s="180"/>
      <c r="B13" s="181"/>
    </row>
    <row r="14" spans="1:2" ht="24.95">
      <c r="A14" s="182" t="s">
        <v>137</v>
      </c>
      <c r="B14" s="179" t="e" vm="2">
        <f>SUM(B4:B13)</f>
        <v>#VALUE!</v>
      </c>
    </row>
    <row r="17" spans="1:1" ht="24.95">
      <c r="A17" s="176" t="str">
        <f>_xlfn.CONCAT("     Remarks from ", 'Grade Record'!C2)</f>
        <v xml:space="preserve">     Remarks from --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CADA51-C2DE-47FD-B80F-7995492E2E28}">
  <dimension ref="A1:B17"/>
  <sheetViews>
    <sheetView zoomScaleNormal="150" zoomScaleSheetLayoutView="100" workbookViewId="0">
      <selection activeCell="A3" sqref="A3"/>
    </sheetView>
  </sheetViews>
  <sheetFormatPr defaultColWidth="8.875" defaultRowHeight="24"/>
  <cols>
    <col min="1" max="1" width="66.375" style="176" customWidth="1"/>
    <col min="2" max="2" width="15" style="174" customWidth="1"/>
    <col min="3" max="5" width="16.125" style="174" customWidth="1"/>
    <col min="6" max="16384" width="8.875" style="174"/>
  </cols>
  <sheetData>
    <row r="1" spans="1:2" ht="24.95">
      <c r="A1" s="176" t="str">
        <f>_xlfn.CONCAT("  Registration List for ",'Grade Record'!B2, "  ID ", 'Grade Record'!A2)</f>
        <v xml:space="preserve">  Registration List for Alice Wonderland  ID 6613xxx</v>
      </c>
      <c r="B1" s="174" t="str" cm="1">
        <f t="array" ref="B1">_xlfn.SWITCH('Grade Record'!D2, "A", "Power Engineering", "B", "Commu Engineering", "C", "EE Technology", "(Not Declared)")</f>
        <v>(Not Declared)</v>
      </c>
    </row>
    <row r="2" spans="1:2" ht="24.95">
      <c r="A2" s="177" t="s">
        <v>141</v>
      </c>
    </row>
    <row r="3" spans="1:2" ht="24.95">
      <c r="A3" s="178" t="s">
        <v>136</v>
      </c>
      <c r="B3" s="179" t="s">
        <v>20</v>
      </c>
    </row>
    <row r="4" spans="1:2">
      <c r="A4" s="180" t="e" cm="1" vm="1">
        <f t="array" ref="A4">IF(OR('Grade Record'!D2="A",'Grade Record'!D2="Not Declared"),_xlfn._xlws.FILTER('Grade Record'!B5:B71,A2='Grade Record'!J5:J71),IF('Grade Record'!D2="B",_xlfn._xlws.FILTER(_xlfn.VSTACK('Grade Record'!B5:B41,'Grade Record'!C42:C44,'Grade Record'!B45:B46,'Grade Record'!C47:C52,'Grade Record'!B53:B55,'Grade Record'!C56,'Grade Record'!B57,'Grade Record'!C58:C60,'Grade Record'!B61:B71),A2='Grade Record'!J5:J71),IF('Grade Record'!D2="C",_xlfn._xlws.FILTER(_xlfn.VSTACK('Grade Record'!B5:B41,'Grade Record'!D42:D44,'Grade Record'!B45:B46,'Grade Record'!D47:D52,'Grade Record'!B53:B55,'Grade Record'!D56,'Grade Record'!B57,'Grade Record'!D58:D60,'Grade Record'!B61:B71),A2='Grade Record'!J5:J71))))</f>
        <v>#VALUE!</v>
      </c>
      <c r="B4" s="181" t="e" cm="1" vm="1">
        <f t="array" ref="B4">_xlfn._xlws.FILTER('Grade Record'!F5:F75,A2='Grade Record'!J5:J75)</f>
        <v>#VALUE!</v>
      </c>
    </row>
    <row r="5" spans="1:2">
      <c r="A5" s="180"/>
      <c r="B5" s="181"/>
    </row>
    <row r="6" spans="1:2">
      <c r="A6" s="180"/>
      <c r="B6" s="181"/>
    </row>
    <row r="7" spans="1:2">
      <c r="A7" s="180"/>
      <c r="B7" s="181"/>
    </row>
    <row r="8" spans="1:2">
      <c r="A8" s="180"/>
      <c r="B8" s="181"/>
    </row>
    <row r="9" spans="1:2">
      <c r="A9" s="180"/>
      <c r="B9" s="181"/>
    </row>
    <row r="10" spans="1:2">
      <c r="A10" s="180"/>
      <c r="B10" s="181"/>
    </row>
    <row r="11" spans="1:2">
      <c r="A11" s="180"/>
      <c r="B11" s="181"/>
    </row>
    <row r="12" spans="1:2">
      <c r="A12" s="180"/>
      <c r="B12" s="181"/>
    </row>
    <row r="13" spans="1:2">
      <c r="A13" s="180"/>
      <c r="B13" s="181"/>
    </row>
    <row r="14" spans="1:2" ht="24.95">
      <c r="A14" s="182" t="s">
        <v>137</v>
      </c>
      <c r="B14" s="179" t="e" vm="2">
        <f>SUM(B4:B13)</f>
        <v>#VALUE!</v>
      </c>
    </row>
    <row r="17" spans="1:1" ht="24.95">
      <c r="A17" s="176" t="str">
        <f>_xlfn.CONCAT("     Remarks from ", 'Grade Record'!C2)</f>
        <v xml:space="preserve">     Remarks from --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dr.itti</dc:creator>
  <cp:keywords/>
  <dc:description/>
  <cp:lastModifiedBy>Aranee Pangarad</cp:lastModifiedBy>
  <cp:revision/>
  <dcterms:created xsi:type="dcterms:W3CDTF">2021-06-20T08:48:46Z</dcterms:created>
  <dcterms:modified xsi:type="dcterms:W3CDTF">2024-03-27T08:56:44Z</dcterms:modified>
  <cp:category/>
  <cp:contentStatus/>
</cp:coreProperties>
</file>